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45" yWindow="0" windowWidth="20490" windowHeight="7755"/>
  </bookViews>
  <sheets>
    <sheet name="Графички приказ" sheetId="9" r:id="rId1"/>
    <sheet name="Пријаве у градовима" sheetId="15" r:id="rId2"/>
    <sheet name="Пријаве у општинама" sheetId="17" r:id="rId3"/>
    <sheet name="Број захтева по типу захтева" sheetId="20" r:id="rId4"/>
    <sheet name="Појединачни подаци" sheetId="19" r:id="rId5"/>
    <sheet name="Pojedinačni pod - radna verzija" sheetId="18" state="hidden" r:id="rId6"/>
    <sheet name="radna verzija" sheetId="10" state="hidden" r:id="rId7"/>
  </sheets>
  <definedNames>
    <definedName name="_xlnm._FilterDatabase" localSheetId="6" hidden="1">'radna verzija'!$A$1:$G$2208</definedName>
  </definedNames>
  <calcPr calcId="145621"/>
  <pivotCaches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1" i="10" l="1"/>
  <c r="H7" i="17"/>
  <c r="D170" i="17" s="1"/>
  <c r="F7" i="17"/>
  <c r="C170" i="17" s="1"/>
  <c r="D7" i="17"/>
  <c r="C166" i="17" s="1"/>
  <c r="C7" i="17"/>
  <c r="B166" i="17" s="1"/>
  <c r="I90" i="17"/>
  <c r="I87" i="17"/>
  <c r="I82" i="17"/>
  <c r="I77" i="17"/>
  <c r="I85" i="17"/>
  <c r="I65" i="17"/>
  <c r="I81" i="17"/>
  <c r="I92" i="17"/>
  <c r="I69" i="17"/>
  <c r="I95" i="17"/>
  <c r="I139" i="17"/>
  <c r="I94" i="17"/>
  <c r="I37" i="17"/>
  <c r="I93" i="17"/>
  <c r="I84" i="17"/>
  <c r="I88" i="17"/>
  <c r="I28" i="17"/>
  <c r="I144" i="17"/>
  <c r="I31" i="17"/>
  <c r="I134" i="17"/>
  <c r="I48" i="17"/>
  <c r="I53" i="17"/>
  <c r="I161" i="17"/>
  <c r="I150" i="17"/>
  <c r="I64" i="17"/>
  <c r="I122" i="17"/>
  <c r="I60" i="17"/>
  <c r="I91" i="17"/>
  <c r="I36" i="17"/>
  <c r="I34" i="17"/>
  <c r="I151" i="17"/>
  <c r="I147" i="17"/>
  <c r="I63" i="17"/>
  <c r="I40" i="17"/>
  <c r="I113" i="17"/>
  <c r="I32" i="17"/>
  <c r="I148" i="17"/>
  <c r="I133" i="17"/>
  <c r="I154" i="17"/>
  <c r="I101" i="17"/>
  <c r="I158" i="17"/>
  <c r="I27" i="17"/>
  <c r="I124" i="17"/>
  <c r="I57" i="17"/>
  <c r="I33" i="17"/>
  <c r="I109" i="17"/>
  <c r="I160" i="17"/>
  <c r="I41" i="17"/>
  <c r="I45" i="17"/>
  <c r="I74" i="17"/>
  <c r="I110" i="17"/>
  <c r="I141" i="17"/>
  <c r="I47" i="17"/>
  <c r="I89" i="17"/>
  <c r="I157" i="17"/>
  <c r="I116" i="17"/>
  <c r="I162" i="17"/>
  <c r="I106" i="17"/>
  <c r="I125" i="17"/>
  <c r="I123" i="17"/>
  <c r="I118" i="17"/>
  <c r="I128" i="17"/>
  <c r="I51" i="17"/>
  <c r="I49" i="17"/>
  <c r="I76" i="17"/>
  <c r="I80" i="17"/>
  <c r="I135" i="17"/>
  <c r="I70" i="17"/>
  <c r="I137" i="17"/>
  <c r="I43" i="17"/>
  <c r="I140" i="17"/>
  <c r="I107" i="17"/>
  <c r="I153" i="17"/>
  <c r="I73" i="17"/>
  <c r="I149" i="17"/>
  <c r="I35" i="17"/>
  <c r="I138" i="17"/>
  <c r="I126" i="17"/>
  <c r="I136" i="17"/>
  <c r="I66" i="17"/>
  <c r="I115" i="17"/>
  <c r="I146" i="17"/>
  <c r="I52" i="17"/>
  <c r="I119" i="17"/>
  <c r="I132" i="17"/>
  <c r="I24" i="17"/>
  <c r="I112" i="17"/>
  <c r="I108" i="17"/>
  <c r="I130" i="17"/>
  <c r="I58" i="17"/>
  <c r="I103" i="17"/>
  <c r="I156" i="17"/>
  <c r="I38" i="17"/>
  <c r="I121" i="17"/>
  <c r="I102" i="17"/>
  <c r="I155" i="17"/>
  <c r="I59" i="17"/>
  <c r="I61" i="17"/>
  <c r="I30" i="17"/>
  <c r="I78" i="17"/>
  <c r="I142" i="17"/>
  <c r="I72" i="17"/>
  <c r="I86" i="17"/>
  <c r="I131" i="17"/>
  <c r="I55" i="17"/>
  <c r="I75" i="17"/>
  <c r="I129" i="17"/>
  <c r="I96" i="17"/>
  <c r="I50" i="17"/>
  <c r="I105" i="17"/>
  <c r="I62" i="17"/>
  <c r="I26" i="17"/>
  <c r="I159" i="17"/>
  <c r="I39" i="17"/>
  <c r="I114" i="17"/>
  <c r="I120" i="17"/>
  <c r="I152" i="17"/>
  <c r="I56" i="17"/>
  <c r="I71" i="17"/>
  <c r="I127" i="17"/>
  <c r="I68" i="17"/>
  <c r="I54" i="17"/>
  <c r="I29" i="17"/>
  <c r="I143" i="17"/>
  <c r="I25" i="17"/>
  <c r="I111" i="17"/>
  <c r="I42" i="17"/>
  <c r="I117" i="17"/>
  <c r="I104" i="17"/>
  <c r="I79" i="17"/>
  <c r="I46" i="17"/>
  <c r="I163" i="17"/>
  <c r="I83" i="17"/>
  <c r="I145" i="17"/>
  <c r="I44" i="17"/>
  <c r="I67" i="17"/>
  <c r="G90" i="17"/>
  <c r="G87" i="17"/>
  <c r="G82" i="17"/>
  <c r="G77" i="17"/>
  <c r="G85" i="17"/>
  <c r="G65" i="17"/>
  <c r="G81" i="17"/>
  <c r="G92" i="17"/>
  <c r="G69" i="17"/>
  <c r="G95" i="17"/>
  <c r="G139" i="17"/>
  <c r="G94" i="17"/>
  <c r="G37" i="17"/>
  <c r="G93" i="17"/>
  <c r="G84" i="17"/>
  <c r="G88" i="17"/>
  <c r="G28" i="17"/>
  <c r="G144" i="17"/>
  <c r="G31" i="17"/>
  <c r="G134" i="17"/>
  <c r="G48" i="17"/>
  <c r="G53" i="17"/>
  <c r="G161" i="17"/>
  <c r="G150" i="17"/>
  <c r="G64" i="17"/>
  <c r="G122" i="17"/>
  <c r="G60" i="17"/>
  <c r="G91" i="17"/>
  <c r="G36" i="17"/>
  <c r="G34" i="17"/>
  <c r="G151" i="17"/>
  <c r="G147" i="17"/>
  <c r="G63" i="17"/>
  <c r="G40" i="17"/>
  <c r="G113" i="17"/>
  <c r="G32" i="17"/>
  <c r="G148" i="17"/>
  <c r="G133" i="17"/>
  <c r="G154" i="17"/>
  <c r="G101" i="17"/>
  <c r="G158" i="17"/>
  <c r="G27" i="17"/>
  <c r="G124" i="17"/>
  <c r="G57" i="17"/>
  <c r="G33" i="17"/>
  <c r="G109" i="17"/>
  <c r="G160" i="17"/>
  <c r="G41" i="17"/>
  <c r="G45" i="17"/>
  <c r="G74" i="17"/>
  <c r="G110" i="17"/>
  <c r="G141" i="17"/>
  <c r="G47" i="17"/>
  <c r="G89" i="17"/>
  <c r="G157" i="17"/>
  <c r="G116" i="17"/>
  <c r="G162" i="17"/>
  <c r="G106" i="17"/>
  <c r="G125" i="17"/>
  <c r="G123" i="17"/>
  <c r="G118" i="17"/>
  <c r="G128" i="17"/>
  <c r="G51" i="17"/>
  <c r="G49" i="17"/>
  <c r="G76" i="17"/>
  <c r="G80" i="17"/>
  <c r="G135" i="17"/>
  <c r="G70" i="17"/>
  <c r="G137" i="17"/>
  <c r="G43" i="17"/>
  <c r="G140" i="17"/>
  <c r="G107" i="17"/>
  <c r="G153" i="17"/>
  <c r="G73" i="17"/>
  <c r="G149" i="17"/>
  <c r="G35" i="17"/>
  <c r="G138" i="17"/>
  <c r="G126" i="17"/>
  <c r="G136" i="17"/>
  <c r="G66" i="17"/>
  <c r="G115" i="17"/>
  <c r="G146" i="17"/>
  <c r="G52" i="17"/>
  <c r="G119" i="17"/>
  <c r="G132" i="17"/>
  <c r="G24" i="17"/>
  <c r="G112" i="17"/>
  <c r="G108" i="17"/>
  <c r="G130" i="17"/>
  <c r="G58" i="17"/>
  <c r="G103" i="17"/>
  <c r="G156" i="17"/>
  <c r="G38" i="17"/>
  <c r="G121" i="17"/>
  <c r="G102" i="17"/>
  <c r="G155" i="17"/>
  <c r="G59" i="17"/>
  <c r="G61" i="17"/>
  <c r="G30" i="17"/>
  <c r="G78" i="17"/>
  <c r="G142" i="17"/>
  <c r="G72" i="17"/>
  <c r="G86" i="17"/>
  <c r="G131" i="17"/>
  <c r="G55" i="17"/>
  <c r="G75" i="17"/>
  <c r="G129" i="17"/>
  <c r="G96" i="17"/>
  <c r="G50" i="17"/>
  <c r="G105" i="17"/>
  <c r="G62" i="17"/>
  <c r="G26" i="17"/>
  <c r="G159" i="17"/>
  <c r="G39" i="17"/>
  <c r="G114" i="17"/>
  <c r="G120" i="17"/>
  <c r="G152" i="17"/>
  <c r="G56" i="17"/>
  <c r="G71" i="17"/>
  <c r="G127" i="17"/>
  <c r="G68" i="17"/>
  <c r="G54" i="17"/>
  <c r="G29" i="17"/>
  <c r="G143" i="17"/>
  <c r="G25" i="17"/>
  <c r="G111" i="17"/>
  <c r="G42" i="17"/>
  <c r="G117" i="17"/>
  <c r="G104" i="17"/>
  <c r="G79" i="17"/>
  <c r="G46" i="17"/>
  <c r="G163" i="17"/>
  <c r="G83" i="17"/>
  <c r="G145" i="17"/>
  <c r="G44" i="17"/>
  <c r="G67" i="17"/>
  <c r="E90" i="17"/>
  <c r="E87" i="17"/>
  <c r="E82" i="17"/>
  <c r="E77" i="17"/>
  <c r="E85" i="17"/>
  <c r="E65" i="17"/>
  <c r="E81" i="17"/>
  <c r="E92" i="17"/>
  <c r="E69" i="17"/>
  <c r="E95" i="17"/>
  <c r="E139" i="17"/>
  <c r="E94" i="17"/>
  <c r="E37" i="17"/>
  <c r="E93" i="17"/>
  <c r="E84" i="17"/>
  <c r="E88" i="17"/>
  <c r="E28" i="17"/>
  <c r="E144" i="17"/>
  <c r="E31" i="17"/>
  <c r="E134" i="17"/>
  <c r="E48" i="17"/>
  <c r="E53" i="17"/>
  <c r="E161" i="17"/>
  <c r="E150" i="17"/>
  <c r="E64" i="17"/>
  <c r="E122" i="17"/>
  <c r="E60" i="17"/>
  <c r="E91" i="17"/>
  <c r="E36" i="17"/>
  <c r="E34" i="17"/>
  <c r="E151" i="17"/>
  <c r="E147" i="17"/>
  <c r="E63" i="17"/>
  <c r="E40" i="17"/>
  <c r="E113" i="17"/>
  <c r="E32" i="17"/>
  <c r="E148" i="17"/>
  <c r="E133" i="17"/>
  <c r="E154" i="17"/>
  <c r="E101" i="17"/>
  <c r="E158" i="17"/>
  <c r="E27" i="17"/>
  <c r="E124" i="17"/>
  <c r="E57" i="17"/>
  <c r="E33" i="17"/>
  <c r="E109" i="17"/>
  <c r="E160" i="17"/>
  <c r="E41" i="17"/>
  <c r="E45" i="17"/>
  <c r="E74" i="17"/>
  <c r="E110" i="17"/>
  <c r="E141" i="17"/>
  <c r="E47" i="17"/>
  <c r="E89" i="17"/>
  <c r="E157" i="17"/>
  <c r="E116" i="17"/>
  <c r="E162" i="17"/>
  <c r="E106" i="17"/>
  <c r="E125" i="17"/>
  <c r="E123" i="17"/>
  <c r="E118" i="17"/>
  <c r="E128" i="17"/>
  <c r="E51" i="17"/>
  <c r="E49" i="17"/>
  <c r="E76" i="17"/>
  <c r="E80" i="17"/>
  <c r="E135" i="17"/>
  <c r="E70" i="17"/>
  <c r="E137" i="17"/>
  <c r="E43" i="17"/>
  <c r="E140" i="17"/>
  <c r="E107" i="17"/>
  <c r="E153" i="17"/>
  <c r="E73" i="17"/>
  <c r="E149" i="17"/>
  <c r="E35" i="17"/>
  <c r="E138" i="17"/>
  <c r="E126" i="17"/>
  <c r="E136" i="17"/>
  <c r="E66" i="17"/>
  <c r="E115" i="17"/>
  <c r="E146" i="17"/>
  <c r="E52" i="17"/>
  <c r="E119" i="17"/>
  <c r="E132" i="17"/>
  <c r="E24" i="17"/>
  <c r="E112" i="17"/>
  <c r="E108" i="17"/>
  <c r="E130" i="17"/>
  <c r="E58" i="17"/>
  <c r="E103" i="17"/>
  <c r="E156" i="17"/>
  <c r="E38" i="17"/>
  <c r="E121" i="17"/>
  <c r="E102" i="17"/>
  <c r="E155" i="17"/>
  <c r="E59" i="17"/>
  <c r="E61" i="17"/>
  <c r="E30" i="17"/>
  <c r="E78" i="17"/>
  <c r="E142" i="17"/>
  <c r="E72" i="17"/>
  <c r="E86" i="17"/>
  <c r="E131" i="17"/>
  <c r="E55" i="17"/>
  <c r="E75" i="17"/>
  <c r="E129" i="17"/>
  <c r="E96" i="17"/>
  <c r="E50" i="17"/>
  <c r="E105" i="17"/>
  <c r="E62" i="17"/>
  <c r="E26" i="17"/>
  <c r="E159" i="17"/>
  <c r="E39" i="17"/>
  <c r="E114" i="17"/>
  <c r="E120" i="17"/>
  <c r="E152" i="17"/>
  <c r="E56" i="17"/>
  <c r="E71" i="17"/>
  <c r="E127" i="17"/>
  <c r="E68" i="17"/>
  <c r="E54" i="17"/>
  <c r="E29" i="17"/>
  <c r="E143" i="17"/>
  <c r="E25" i="17"/>
  <c r="E111" i="17"/>
  <c r="E42" i="17"/>
  <c r="E117" i="17"/>
  <c r="E104" i="17"/>
  <c r="E79" i="17"/>
  <c r="E46" i="17"/>
  <c r="E163" i="17"/>
  <c r="E83" i="17"/>
  <c r="E145" i="17"/>
  <c r="E44" i="17"/>
  <c r="E67" i="17"/>
  <c r="E419" i="10"/>
  <c r="F419" i="10"/>
  <c r="E742" i="10"/>
  <c r="F742" i="10"/>
  <c r="E417" i="10"/>
  <c r="E591" i="10" s="1"/>
  <c r="F417" i="10"/>
  <c r="E740" i="10"/>
  <c r="F740" i="10"/>
  <c r="F592" i="10"/>
  <c r="F591" i="10"/>
  <c r="F415" i="10"/>
  <c r="E739" i="10"/>
  <c r="E736" i="10" s="1"/>
  <c r="F739" i="10"/>
  <c r="E414" i="10"/>
  <c r="F414" i="10"/>
  <c r="F738" i="10"/>
  <c r="E413" i="10"/>
  <c r="F413" i="10"/>
  <c r="F736" i="10"/>
  <c r="E411" i="10"/>
  <c r="F411" i="10"/>
  <c r="E735" i="10"/>
  <c r="E585" i="10"/>
  <c r="F585" i="10"/>
  <c r="F249" i="10"/>
  <c r="E407" i="10"/>
  <c r="F407" i="10"/>
  <c r="E732" i="10"/>
  <c r="F732" i="10"/>
  <c r="F731" i="10"/>
  <c r="E406" i="10"/>
  <c r="E405" i="10" s="1"/>
  <c r="F406" i="10"/>
  <c r="E581" i="10"/>
  <c r="F405" i="10"/>
  <c r="E730" i="10"/>
  <c r="E726" i="10" s="1"/>
  <c r="F730" i="10"/>
  <c r="E404" i="10"/>
  <c r="F404" i="10"/>
  <c r="F729" i="10"/>
  <c r="F579" i="10"/>
  <c r="F728" i="10"/>
  <c r="F578" i="10"/>
  <c r="F402" i="10"/>
  <c r="E727" i="10"/>
  <c r="F727" i="10"/>
  <c r="F726" i="10"/>
  <c r="F400" i="10"/>
  <c r="E398" i="10"/>
  <c r="F398" i="10"/>
  <c r="E572" i="10"/>
  <c r="E396" i="10"/>
  <c r="E397" i="10" s="1"/>
  <c r="F396" i="10"/>
  <c r="F235" i="10" s="1"/>
  <c r="F721" i="10"/>
  <c r="F719" i="10" s="1"/>
  <c r="F569" i="10" s="1"/>
  <c r="E235" i="10"/>
  <c r="F720" i="10"/>
  <c r="E234" i="10"/>
  <c r="F234" i="10"/>
  <c r="E393" i="10"/>
  <c r="F393" i="10"/>
  <c r="E718" i="10"/>
  <c r="F718" i="10"/>
  <c r="E717" i="10"/>
  <c r="F717" i="10"/>
  <c r="E567" i="10"/>
  <c r="E566" i="10"/>
  <c r="F566" i="10"/>
  <c r="F715" i="10"/>
  <c r="E390" i="10"/>
  <c r="F390" i="10"/>
  <c r="E565" i="10"/>
  <c r="F565" i="10"/>
  <c r="F714" i="10"/>
  <c r="F564" i="10"/>
  <c r="E388" i="10"/>
  <c r="E713" i="10"/>
  <c r="F388" i="10"/>
  <c r="F713" i="10"/>
  <c r="E227" i="10"/>
  <c r="F227" i="10"/>
  <c r="F712" i="10"/>
  <c r="E386" i="10"/>
  <c r="F386" i="10"/>
  <c r="E226" i="10"/>
  <c r="F226" i="10"/>
  <c r="F711" i="10"/>
  <c r="E561" i="10"/>
  <c r="E385" i="10"/>
  <c r="F385" i="10"/>
  <c r="C29" i="20"/>
  <c r="C28" i="20"/>
  <c r="C24" i="20"/>
  <c r="D24" i="20"/>
  <c r="C23" i="20"/>
  <c r="D23" i="20" s="1"/>
  <c r="C167" i="17" l="1"/>
  <c r="D28" i="20"/>
  <c r="D29" i="20"/>
  <c r="C25" i="20"/>
  <c r="F397" i="10"/>
  <c r="F387" i="10" s="1"/>
  <c r="C171" i="17"/>
  <c r="D171" i="17"/>
  <c r="D166" i="17"/>
  <c r="D167" i="17" s="1"/>
  <c r="I7" i="17"/>
  <c r="G7" i="17"/>
  <c r="E7" i="17"/>
  <c r="J67" i="17"/>
  <c r="J163" i="17"/>
  <c r="J117" i="17"/>
  <c r="J143" i="17"/>
  <c r="J127" i="17"/>
  <c r="J120" i="17"/>
  <c r="J26" i="17"/>
  <c r="J96" i="17"/>
  <c r="J131" i="17"/>
  <c r="J78" i="17"/>
  <c r="J155" i="17"/>
  <c r="J156" i="17"/>
  <c r="J108" i="17"/>
  <c r="J119" i="17"/>
  <c r="J66" i="17"/>
  <c r="J35" i="17"/>
  <c r="J107" i="17"/>
  <c r="J70" i="17"/>
  <c r="J49" i="17"/>
  <c r="J123" i="17"/>
  <c r="J116" i="17"/>
  <c r="J141" i="17"/>
  <c r="J41" i="17"/>
  <c r="J57" i="17"/>
  <c r="J101" i="17"/>
  <c r="J32" i="17"/>
  <c r="J147" i="17"/>
  <c r="J91" i="17"/>
  <c r="J150" i="17"/>
  <c r="J134" i="17"/>
  <c r="J88" i="17"/>
  <c r="J94" i="17"/>
  <c r="J92" i="17"/>
  <c r="J77" i="17"/>
  <c r="J44" i="17"/>
  <c r="J46" i="17"/>
  <c r="J42" i="17"/>
  <c r="J29" i="17"/>
  <c r="J71" i="17"/>
  <c r="J114" i="17"/>
  <c r="J62" i="17"/>
  <c r="J129" i="17"/>
  <c r="J86" i="17"/>
  <c r="J30" i="17"/>
  <c r="J102" i="17"/>
  <c r="J103" i="17"/>
  <c r="J112" i="17"/>
  <c r="J52" i="17"/>
  <c r="J136" i="17"/>
  <c r="J149" i="17"/>
  <c r="J140" i="17"/>
  <c r="J135" i="17"/>
  <c r="J51" i="17"/>
  <c r="J125" i="17"/>
  <c r="J157" i="17"/>
  <c r="J110" i="17"/>
  <c r="J160" i="17"/>
  <c r="J124" i="17"/>
  <c r="J154" i="17"/>
  <c r="J113" i="17"/>
  <c r="J151" i="17"/>
  <c r="J60" i="17"/>
  <c r="J161" i="17"/>
  <c r="J31" i="17"/>
  <c r="J84" i="17"/>
  <c r="J139" i="17"/>
  <c r="J81" i="17"/>
  <c r="J82" i="17"/>
  <c r="J145" i="17"/>
  <c r="J79" i="17"/>
  <c r="J111" i="17"/>
  <c r="J54" i="17"/>
  <c r="J56" i="17"/>
  <c r="J39" i="17"/>
  <c r="J105" i="17"/>
  <c r="J75" i="17"/>
  <c r="J72" i="17"/>
  <c r="J61" i="17"/>
  <c r="J121" i="17"/>
  <c r="J58" i="17"/>
  <c r="J24" i="17"/>
  <c r="J146" i="17"/>
  <c r="J126" i="17"/>
  <c r="J73" i="17"/>
  <c r="J43" i="17"/>
  <c r="J80" i="17"/>
  <c r="J128" i="17"/>
  <c r="J106" i="17"/>
  <c r="J89" i="17"/>
  <c r="J74" i="17"/>
  <c r="J109" i="17"/>
  <c r="J27" i="17"/>
  <c r="J133" i="17"/>
  <c r="J40" i="17"/>
  <c r="J34" i="17"/>
  <c r="J122" i="17"/>
  <c r="J53" i="17"/>
  <c r="J144" i="17"/>
  <c r="J93" i="17"/>
  <c r="J95" i="17"/>
  <c r="J65" i="17"/>
  <c r="J87" i="17"/>
  <c r="J83" i="17"/>
  <c r="J104" i="17"/>
  <c r="J25" i="17"/>
  <c r="J68" i="17"/>
  <c r="J152" i="17"/>
  <c r="J159" i="17"/>
  <c r="J50" i="17"/>
  <c r="J55" i="17"/>
  <c r="J142" i="17"/>
  <c r="J59" i="17"/>
  <c r="J38" i="17"/>
  <c r="J130" i="17"/>
  <c r="J132" i="17"/>
  <c r="J115" i="17"/>
  <c r="J138" i="17"/>
  <c r="J153" i="17"/>
  <c r="J137" i="17"/>
  <c r="J76" i="17"/>
  <c r="J118" i="17"/>
  <c r="J162" i="17"/>
  <c r="J47" i="17"/>
  <c r="J45" i="17"/>
  <c r="J33" i="17"/>
  <c r="J158" i="17"/>
  <c r="J148" i="17"/>
  <c r="J63" i="17"/>
  <c r="J36" i="17"/>
  <c r="J64" i="17"/>
  <c r="J48" i="17"/>
  <c r="J28" i="17"/>
  <c r="J37" i="17"/>
  <c r="J69" i="17"/>
  <c r="J85" i="17"/>
  <c r="J90" i="17"/>
  <c r="E224" i="10"/>
  <c r="E383" i="10" s="1"/>
  <c r="E373" i="10" s="1"/>
  <c r="F224" i="10"/>
  <c r="E709" i="10"/>
  <c r="F709" i="10"/>
  <c r="F559" i="10"/>
  <c r="F383" i="10"/>
  <c r="E223" i="10"/>
  <c r="F223" i="10"/>
  <c r="F216" i="10" s="1"/>
  <c r="F558" i="10"/>
  <c r="F708" i="10"/>
  <c r="E557" i="10"/>
  <c r="E550" i="10" s="1"/>
  <c r="F557" i="10"/>
  <c r="F381" i="10"/>
  <c r="E221" i="10"/>
  <c r="F221" i="10"/>
  <c r="E707" i="10"/>
  <c r="F707" i="10"/>
  <c r="E555" i="10"/>
  <c r="E379" i="10"/>
  <c r="F379" i="10"/>
  <c r="E706" i="10"/>
  <c r="F706" i="10"/>
  <c r="E553" i="10"/>
  <c r="F377" i="10"/>
  <c r="E217" i="10"/>
  <c r="F217" i="10"/>
  <c r="F212" i="10" s="1"/>
  <c r="F547" i="10" s="1"/>
  <c r="E704" i="10"/>
  <c r="F704" i="10"/>
  <c r="F376" i="10"/>
  <c r="F368" i="10" s="1"/>
  <c r="F360" i="10" s="1"/>
  <c r="E216" i="10"/>
  <c r="F550" i="10"/>
  <c r="F374" i="10"/>
  <c r="F365" i="10" s="1"/>
  <c r="F354" i="10" s="1"/>
  <c r="E701" i="10"/>
  <c r="F701" i="10"/>
  <c r="F696" i="10" s="1"/>
  <c r="F691" i="10" s="1"/>
  <c r="F683" i="10" s="1"/>
  <c r="F373" i="10"/>
  <c r="E213" i="10"/>
  <c r="F213" i="10"/>
  <c r="F205" i="10" s="1"/>
  <c r="F196" i="10" s="1"/>
  <c r="F192" i="10" s="1"/>
  <c r="E548" i="10"/>
  <c r="E372" i="10"/>
  <c r="F372" i="10"/>
  <c r="F363" i="10" s="1"/>
  <c r="E212" i="10"/>
  <c r="E547" i="10" s="1"/>
  <c r="E545" i="10"/>
  <c r="E544" i="10" s="1"/>
  <c r="E543" i="10" s="1"/>
  <c r="F369" i="10"/>
  <c r="E697" i="10"/>
  <c r="F697" i="10"/>
  <c r="F693" i="10" s="1"/>
  <c r="F544" i="10"/>
  <c r="E696" i="10"/>
  <c r="E691" i="10" s="1"/>
  <c r="E683" i="10" s="1"/>
  <c r="F367" i="10"/>
  <c r="E695" i="10"/>
  <c r="E542" i="10"/>
  <c r="F366" i="10"/>
  <c r="E541" i="10"/>
  <c r="E530" i="10" s="1"/>
  <c r="F541" i="10"/>
  <c r="E206" i="10"/>
  <c r="E540" i="10" s="1"/>
  <c r="E363" i="10" s="1"/>
  <c r="F206" i="10"/>
  <c r="F195" i="10" s="1"/>
  <c r="F529" i="10" s="1"/>
  <c r="F352" i="10" s="1"/>
  <c r="E693" i="10"/>
  <c r="F364" i="10"/>
  <c r="F355" i="10" s="1"/>
  <c r="E205" i="10"/>
  <c r="E539" i="10"/>
  <c r="F538" i="10"/>
  <c r="F361" i="10"/>
  <c r="E536" i="10"/>
  <c r="F536" i="10"/>
  <c r="E201" i="10"/>
  <c r="F201" i="10"/>
  <c r="E690" i="10"/>
  <c r="F690" i="10"/>
  <c r="F685" i="10" s="1"/>
  <c r="F535" i="10"/>
  <c r="E359" i="10"/>
  <c r="F359" i="10"/>
  <c r="E200" i="10"/>
  <c r="F200" i="10"/>
  <c r="E534" i="10"/>
  <c r="F358" i="10"/>
  <c r="F199" i="10"/>
  <c r="E688" i="10"/>
  <c r="E682" i="10" s="1"/>
  <c r="F357" i="10"/>
  <c r="E198" i="10"/>
  <c r="F198" i="10"/>
  <c r="E196" i="10"/>
  <c r="E685" i="10"/>
  <c r="F530" i="10"/>
  <c r="E195" i="10"/>
  <c r="E529" i="10"/>
  <c r="F353" i="10"/>
  <c r="E528" i="10"/>
  <c r="E527" i="10"/>
  <c r="F351" i="10"/>
  <c r="E192" i="10"/>
  <c r="E526" i="10" s="1"/>
  <c r="F526" i="10"/>
  <c r="F350" i="10"/>
  <c r="E191" i="10"/>
  <c r="E680" i="10"/>
  <c r="E679" i="10" s="1"/>
  <c r="F680" i="10"/>
  <c r="F525" i="10"/>
  <c r="E349" i="10"/>
  <c r="F679" i="10"/>
  <c r="D25" i="20"/>
  <c r="F542" i="10" l="1"/>
  <c r="F540" i="10"/>
  <c r="F528" i="10" s="1"/>
  <c r="F191" i="10"/>
  <c r="F349" i="10" s="1"/>
  <c r="F695" i="10"/>
  <c r="F688" i="10" s="1"/>
  <c r="F682" i="10" s="1"/>
  <c r="E376" i="10"/>
  <c r="E368" i="10" s="1"/>
  <c r="F204" i="10"/>
  <c r="J7" i="17"/>
  <c r="E524" i="10"/>
  <c r="E523" i="10" s="1"/>
  <c r="E189" i="10"/>
  <c r="F189" i="10"/>
  <c r="E678" i="10"/>
  <c r="F678" i="10"/>
  <c r="F347" i="10"/>
  <c r="F346" i="10" s="1"/>
  <c r="F188" i="10"/>
  <c r="E677" i="10"/>
  <c r="F677" i="10"/>
  <c r="F521" i="10"/>
  <c r="F345" i="10"/>
  <c r="E520" i="10"/>
  <c r="F520" i="10"/>
  <c r="F518" i="10" s="1"/>
  <c r="F344" i="10"/>
  <c r="E675" i="10"/>
  <c r="F675" i="10"/>
  <c r="E519" i="10"/>
  <c r="E343" i="10"/>
  <c r="F343" i="10"/>
  <c r="E518" i="10"/>
  <c r="F341" i="10"/>
  <c r="F340" i="10" s="1"/>
  <c r="E182" i="10"/>
  <c r="F182" i="10"/>
  <c r="E674" i="10"/>
  <c r="F674" i="10"/>
  <c r="E340" i="10"/>
  <c r="E673" i="10"/>
  <c r="F673" i="10"/>
  <c r="E514" i="10"/>
  <c r="F338" i="10"/>
  <c r="F178" i="10" s="1"/>
  <c r="F179" i="10"/>
  <c r="E671" i="10"/>
  <c r="E513" i="10" s="1"/>
  <c r="F671" i="10"/>
  <c r="F337" i="10"/>
  <c r="E670" i="10"/>
  <c r="F670" i="10"/>
  <c r="E512" i="10"/>
  <c r="F336" i="10"/>
  <c r="F510" i="10" s="1"/>
  <c r="E669" i="10"/>
  <c r="F669" i="10"/>
  <c r="E510" i="10"/>
  <c r="F334" i="10"/>
  <c r="E668" i="10"/>
  <c r="F668" i="10"/>
  <c r="E509" i="10"/>
  <c r="E333" i="10"/>
  <c r="F333" i="10"/>
  <c r="E174" i="10"/>
  <c r="F174" i="10"/>
  <c r="E667" i="10"/>
  <c r="E662" i="10" s="1"/>
  <c r="F508" i="10"/>
  <c r="F332" i="10"/>
  <c r="E666" i="10"/>
  <c r="E507" i="10"/>
  <c r="E331" i="10"/>
  <c r="F331" i="10"/>
  <c r="E172" i="10"/>
  <c r="E506" i="10" s="1"/>
  <c r="E170" i="10" s="1"/>
  <c r="E664" i="10"/>
  <c r="F664" i="10"/>
  <c r="E505" i="10"/>
  <c r="E329" i="10"/>
  <c r="F329" i="10"/>
  <c r="E663" i="10"/>
  <c r="F663" i="10"/>
  <c r="E504" i="10"/>
  <c r="F504" i="10"/>
  <c r="E503" i="10"/>
  <c r="E327" i="10"/>
  <c r="F327" i="10"/>
  <c r="E168" i="10"/>
  <c r="F168" i="10"/>
  <c r="F502" i="10" s="1"/>
  <c r="F166" i="10" s="1"/>
  <c r="E502" i="10"/>
  <c r="E326" i="10"/>
  <c r="E501" i="10" s="1"/>
  <c r="E325" i="10"/>
  <c r="E319" i="10" s="1"/>
  <c r="F325" i="10"/>
  <c r="E166" i="10"/>
  <c r="E660" i="10"/>
  <c r="F660" i="10"/>
  <c r="E499" i="10"/>
  <c r="E323" i="10"/>
  <c r="F323" i="10"/>
  <c r="E164" i="10"/>
  <c r="F164" i="10"/>
  <c r="E498" i="10"/>
  <c r="E163" i="10"/>
  <c r="E321" i="10"/>
  <c r="F496" i="10"/>
  <c r="F320" i="10"/>
  <c r="E161" i="10"/>
  <c r="F161" i="10"/>
  <c r="F319" i="10" s="1"/>
  <c r="F318" i="10" s="1"/>
  <c r="E655" i="10"/>
  <c r="F655" i="10"/>
  <c r="F650" i="10" s="1"/>
  <c r="E495" i="10"/>
  <c r="F495" i="10"/>
  <c r="E160" i="10"/>
  <c r="F160" i="10"/>
  <c r="F159" i="10" s="1"/>
  <c r="E494" i="10"/>
  <c r="E318" i="10"/>
  <c r="E159" i="10"/>
  <c r="E493" i="10"/>
  <c r="E317" i="10"/>
  <c r="F317" i="10"/>
  <c r="E653" i="10"/>
  <c r="F653" i="10"/>
  <c r="E492" i="10"/>
  <c r="E157" i="10"/>
  <c r="F157" i="10"/>
  <c r="F156" i="10" s="1"/>
  <c r="F314" i="10" s="1"/>
  <c r="E652" i="10"/>
  <c r="F652" i="10"/>
  <c r="E491" i="10"/>
  <c r="F491" i="10"/>
  <c r="F651" i="10" s="1"/>
  <c r="E156" i="10"/>
  <c r="E490" i="10"/>
  <c r="E314" i="10"/>
  <c r="E155" i="10"/>
  <c r="E313" i="10" s="1"/>
  <c r="E312" i="10" s="1"/>
  <c r="E152" i="10" s="1"/>
  <c r="E647" i="10" s="1"/>
  <c r="F155" i="10"/>
  <c r="E651" i="10"/>
  <c r="E489" i="10"/>
  <c r="E488" i="10" s="1"/>
  <c r="E311" i="10" s="1"/>
  <c r="F313" i="10"/>
  <c r="E650" i="10"/>
  <c r="F312" i="10"/>
  <c r="E153" i="10"/>
  <c r="F153" i="10"/>
  <c r="E649" i="10"/>
  <c r="E487" i="10" s="1"/>
  <c r="E486" i="10" s="1"/>
  <c r="F649" i="10"/>
  <c r="F152" i="10"/>
  <c r="E648" i="10"/>
  <c r="F648" i="10"/>
  <c r="E151" i="10"/>
  <c r="F151" i="10"/>
  <c r="F647" i="10"/>
  <c r="E485" i="10"/>
  <c r="E150" i="10"/>
  <c r="F150" i="10"/>
  <c r="E646" i="10"/>
  <c r="F646" i="10"/>
  <c r="E308" i="10"/>
  <c r="F308" i="10"/>
  <c r="E149" i="10"/>
  <c r="F149" i="10"/>
  <c r="E316" i="10" l="1"/>
  <c r="E167" i="10"/>
  <c r="E360" i="10"/>
  <c r="E483" i="10"/>
  <c r="E307" i="10"/>
  <c r="E147" i="10" s="1"/>
  <c r="E643" i="10" s="1"/>
  <c r="F307" i="10"/>
  <c r="E645" i="10"/>
  <c r="E482" i="10" s="1"/>
  <c r="E305" i="10" s="1"/>
  <c r="E145" i="10" s="1"/>
  <c r="E144" i="10" s="1"/>
  <c r="E132" i="10" s="1"/>
  <c r="F645" i="10"/>
  <c r="E306" i="10"/>
  <c r="E146" i="10" s="1"/>
  <c r="E642" i="10" s="1"/>
  <c r="E636" i="10" s="1"/>
  <c r="F147" i="10"/>
  <c r="E644" i="10"/>
  <c r="E481" i="10" s="1"/>
  <c r="E480" i="10" s="1"/>
  <c r="F644" i="10"/>
  <c r="F638" i="10" s="1"/>
  <c r="F633" i="10" s="1"/>
  <c r="F305" i="10"/>
  <c r="F146" i="10"/>
  <c r="F643" i="10"/>
  <c r="F480" i="10"/>
  <c r="F145" i="10"/>
  <c r="F642" i="10"/>
  <c r="E479" i="10"/>
  <c r="E467" i="10" s="1"/>
  <c r="F144" i="10"/>
  <c r="F132" i="10" s="1"/>
  <c r="E641" i="10"/>
  <c r="E635" i="10" s="1"/>
  <c r="E628" i="10" s="1"/>
  <c r="E627" i="10" s="1"/>
  <c r="E626" i="10" s="1"/>
  <c r="F641" i="10"/>
  <c r="E478" i="10"/>
  <c r="E302" i="10"/>
  <c r="E143" i="10"/>
  <c r="F143" i="10"/>
  <c r="F133" i="10" s="1"/>
  <c r="E640" i="10"/>
  <c r="E634" i="10" s="1"/>
  <c r="F640" i="10"/>
  <c r="E1126" i="10"/>
  <c r="F301" i="10"/>
  <c r="E476" i="10"/>
  <c r="E141" i="10"/>
  <c r="F141" i="10"/>
  <c r="E638" i="10"/>
  <c r="E633" i="10" s="1"/>
  <c r="E299" i="10"/>
  <c r="F299" i="10"/>
  <c r="E140" i="10"/>
  <c r="F140" i="10"/>
  <c r="E637" i="10"/>
  <c r="F637" i="10"/>
  <c r="E474" i="10"/>
  <c r="F636" i="10"/>
  <c r="E297" i="10"/>
  <c r="F138" i="10"/>
  <c r="F635" i="10"/>
  <c r="E472" i="10"/>
  <c r="F137" i="10"/>
  <c r="F634" i="10"/>
  <c r="E471" i="10"/>
  <c r="E465" i="10" s="1"/>
  <c r="E464" i="10" s="1"/>
  <c r="E463" i="10" s="1"/>
  <c r="F136" i="10"/>
  <c r="E470" i="10"/>
  <c r="F470" i="10"/>
  <c r="E135" i="10"/>
  <c r="F135" i="10"/>
  <c r="F632" i="10"/>
  <c r="E469" i="10"/>
  <c r="F293" i="10"/>
  <c r="F134" i="10"/>
  <c r="E631" i="10"/>
  <c r="F631" i="10"/>
  <c r="E468" i="10"/>
  <c r="F468" i="10"/>
  <c r="E133" i="10"/>
  <c r="F630" i="10"/>
  <c r="E629" i="10"/>
  <c r="F629" i="10"/>
  <c r="E466" i="10"/>
  <c r="F466" i="10"/>
  <c r="E290" i="10"/>
  <c r="F290" i="10"/>
  <c r="E131" i="10"/>
  <c r="F131" i="10"/>
  <c r="F628" i="10"/>
  <c r="F627" i="10" s="1"/>
  <c r="F626" i="10" s="1"/>
  <c r="F625" i="10" s="1"/>
  <c r="F624" i="10" s="1"/>
  <c r="F623" i="10" s="1"/>
  <c r="E130" i="10"/>
  <c r="F130" i="10"/>
  <c r="F129" i="10" s="1"/>
  <c r="E624" i="10"/>
  <c r="E623" i="10"/>
  <c r="E632" i="10" l="1"/>
  <c r="E630" i="10"/>
  <c r="E129" i="10"/>
  <c r="E134" i="10"/>
  <c r="E462" i="10"/>
  <c r="E461" i="10" s="1"/>
  <c r="E137" i="10"/>
  <c r="E293" i="10"/>
  <c r="E136" i="10"/>
  <c r="E138" i="10"/>
  <c r="C51" i="15"/>
  <c r="H4" i="15"/>
  <c r="E4" i="15"/>
  <c r="D51" i="15" s="1"/>
  <c r="D52" i="15" s="1"/>
  <c r="G4" i="15"/>
  <c r="D55" i="15" s="1"/>
  <c r="I4" i="15"/>
  <c r="E55" i="15" s="1"/>
  <c r="D4" i="15"/>
  <c r="E47" i="15"/>
  <c r="G47" i="15"/>
  <c r="H47" i="15" s="1"/>
  <c r="I47" i="15"/>
  <c r="J47" i="15" s="1"/>
  <c r="D47" i="15"/>
  <c r="J22" i="15"/>
  <c r="J41" i="15"/>
  <c r="J27" i="15"/>
  <c r="J44" i="15"/>
  <c r="J36" i="15"/>
  <c r="J40" i="15"/>
  <c r="J35" i="15"/>
  <c r="J28" i="15"/>
  <c r="J23" i="15"/>
  <c r="J25" i="15"/>
  <c r="J43" i="15"/>
  <c r="J30" i="15"/>
  <c r="J38" i="15"/>
  <c r="J42" i="15"/>
  <c r="J45" i="15"/>
  <c r="J31" i="15"/>
  <c r="J24" i="15"/>
  <c r="J32" i="15"/>
  <c r="J29" i="15"/>
  <c r="J26" i="15"/>
  <c r="J34" i="15"/>
  <c r="J21" i="15"/>
  <c r="J39" i="15"/>
  <c r="J33" i="15"/>
  <c r="J37" i="15"/>
  <c r="J46" i="15"/>
  <c r="H22" i="15"/>
  <c r="K22" i="15" s="1"/>
  <c r="H41" i="15"/>
  <c r="H27" i="15"/>
  <c r="H44" i="15"/>
  <c r="H36" i="15"/>
  <c r="K36" i="15" s="1"/>
  <c r="H40" i="15"/>
  <c r="H35" i="15"/>
  <c r="H28" i="15"/>
  <c r="H23" i="15"/>
  <c r="K23" i="15" s="1"/>
  <c r="H25" i="15"/>
  <c r="H43" i="15"/>
  <c r="H30" i="15"/>
  <c r="H38" i="15"/>
  <c r="K38" i="15" s="1"/>
  <c r="H42" i="15"/>
  <c r="H45" i="15"/>
  <c r="H31" i="15"/>
  <c r="H24" i="15"/>
  <c r="K24" i="15" s="1"/>
  <c r="H32" i="15"/>
  <c r="H29" i="15"/>
  <c r="H26" i="15"/>
  <c r="H34" i="15"/>
  <c r="K34" i="15" s="1"/>
  <c r="H21" i="15"/>
  <c r="H39" i="15"/>
  <c r="H33" i="15"/>
  <c r="H37" i="15"/>
  <c r="K37" i="15" s="1"/>
  <c r="H46" i="15"/>
  <c r="F22" i="15"/>
  <c r="F41" i="15"/>
  <c r="F27" i="15"/>
  <c r="F44" i="15"/>
  <c r="F36" i="15"/>
  <c r="F40" i="15"/>
  <c r="F35" i="15"/>
  <c r="F28" i="15"/>
  <c r="F23" i="15"/>
  <c r="F25" i="15"/>
  <c r="F43" i="15"/>
  <c r="F30" i="15"/>
  <c r="F38" i="15"/>
  <c r="F42" i="15"/>
  <c r="F45" i="15"/>
  <c r="F31" i="15"/>
  <c r="F24" i="15"/>
  <c r="F32" i="15"/>
  <c r="F29" i="15"/>
  <c r="F26" i="15"/>
  <c r="F34" i="15"/>
  <c r="F21" i="15"/>
  <c r="F39" i="15"/>
  <c r="F33" i="15"/>
  <c r="F37" i="15"/>
  <c r="F46" i="15"/>
  <c r="D56" i="15" l="1"/>
  <c r="E56" i="15"/>
  <c r="K47" i="15"/>
  <c r="F47" i="15"/>
  <c r="F4" i="15"/>
  <c r="K4" i="15"/>
  <c r="J4" i="15"/>
  <c r="E51" i="15"/>
  <c r="E52" i="15" s="1"/>
  <c r="K46" i="15"/>
  <c r="K21" i="15"/>
  <c r="K32" i="15"/>
  <c r="K42" i="15"/>
  <c r="K25" i="15"/>
  <c r="K40" i="15"/>
  <c r="K41" i="15"/>
  <c r="K33" i="15"/>
  <c r="K26" i="15"/>
  <c r="K31" i="15"/>
  <c r="K30" i="15"/>
  <c r="K28" i="15"/>
  <c r="K44" i="15"/>
  <c r="K39" i="15"/>
  <c r="K29" i="15"/>
  <c r="K45" i="15"/>
  <c r="K43" i="15"/>
  <c r="K35" i="15"/>
  <c r="K27" i="15"/>
  <c r="E621" i="10"/>
  <c r="E620" i="10" s="1"/>
  <c r="F621" i="10"/>
  <c r="E459" i="10"/>
  <c r="F459" i="10"/>
  <c r="E425" i="10"/>
  <c r="E418" i="10" s="1"/>
  <c r="F425" i="10"/>
  <c r="F418" i="10" s="1"/>
  <c r="F408" i="10" s="1"/>
  <c r="F620" i="10"/>
  <c r="F458" i="10" s="1"/>
  <c r="E423" i="10"/>
  <c r="F423" i="10"/>
  <c r="E602" i="10"/>
  <c r="E601" i="10" s="1"/>
  <c r="F602" i="10"/>
  <c r="F601" i="10"/>
  <c r="F600" i="10" s="1"/>
  <c r="F599" i="10" s="1"/>
  <c r="E596" i="10"/>
  <c r="F583" i="10" l="1"/>
  <c r="F598" i="10"/>
  <c r="F597" i="10" s="1"/>
  <c r="E458" i="10"/>
  <c r="E619" i="10"/>
  <c r="E618" i="10" s="1"/>
  <c r="E594" i="10"/>
  <c r="E587" i="10"/>
  <c r="E577" i="10" s="1"/>
  <c r="E600" i="10"/>
  <c r="E408" i="10"/>
  <c r="E395" i="10" s="1"/>
  <c r="F594" i="10"/>
  <c r="F587" i="10"/>
  <c r="F577" i="10" s="1"/>
  <c r="F619" i="10"/>
  <c r="F395" i="10"/>
  <c r="F399" i="10"/>
  <c r="F389" i="10" s="1"/>
  <c r="F457" i="10" l="1"/>
  <c r="F618" i="10"/>
  <c r="E456" i="10"/>
  <c r="E617" i="10"/>
  <c r="E616" i="10" s="1"/>
  <c r="E457" i="10"/>
  <c r="E384" i="10"/>
  <c r="E382" i="10"/>
  <c r="E375" i="10" s="1"/>
  <c r="F589" i="10"/>
  <c r="F412" i="10" s="1"/>
  <c r="F596" i="10"/>
  <c r="E599" i="10"/>
  <c r="F382" i="10"/>
  <c r="F375" i="10" s="1"/>
  <c r="F384" i="10"/>
  <c r="F456" i="10" l="1"/>
  <c r="F617" i="10"/>
  <c r="F616" i="10" s="1"/>
  <c r="F615" i="10" s="1"/>
  <c r="F614" i="10" s="1"/>
  <c r="F613" i="10" s="1"/>
  <c r="F612" i="10" s="1"/>
  <c r="F611" i="10" s="1"/>
  <c r="F610" i="10" s="1"/>
  <c r="F609" i="10" s="1"/>
  <c r="F608" i="10" s="1"/>
  <c r="E615" i="10"/>
  <c r="E455" i="10"/>
  <c r="E454" i="10" s="1"/>
  <c r="E453" i="10" s="1"/>
  <c r="E583" i="10"/>
  <c r="E598" i="10"/>
  <c r="E597" i="10" s="1"/>
  <c r="F595" i="10" l="1"/>
  <c r="F607" i="10"/>
  <c r="F606" i="10" s="1"/>
  <c r="F605" i="10" s="1"/>
  <c r="E452" i="10"/>
  <c r="E614" i="10"/>
  <c r="F455" i="10"/>
  <c r="F454" i="10" l="1"/>
  <c r="E451" i="10"/>
  <c r="E613" i="10"/>
  <c r="F593" i="10"/>
  <c r="F604" i="10"/>
  <c r="F590" i="10" l="1"/>
  <c r="E450" i="10"/>
  <c r="E612" i="10"/>
  <c r="F584" i="10"/>
  <c r="F571" i="10" s="1"/>
  <c r="F560" i="10" s="1"/>
  <c r="F582" i="10"/>
  <c r="F581" i="10" s="1"/>
  <c r="F453" i="10"/>
  <c r="F452" i="10" l="1"/>
  <c r="F580" i="10"/>
  <c r="F572" i="10"/>
  <c r="E449" i="10"/>
  <c r="E611" i="10"/>
  <c r="F403" i="10" l="1"/>
  <c r="F568" i="10"/>
  <c r="F231" i="10" s="1"/>
  <c r="F451" i="10"/>
  <c r="F450" i="10" s="1"/>
  <c r="E448" i="10"/>
  <c r="E610" i="10"/>
  <c r="F563" i="10"/>
  <c r="F553" i="10" s="1"/>
  <c r="F562" i="10"/>
  <c r="F554" i="10" s="1"/>
  <c r="F545" i="10" l="1"/>
  <c r="F534" i="10" s="1"/>
  <c r="F524" i="10" s="1"/>
  <c r="F548" i="10"/>
  <c r="F539" i="10" s="1"/>
  <c r="F543" i="10"/>
  <c r="E447" i="10"/>
  <c r="E609" i="10"/>
  <c r="E608" i="10" s="1"/>
  <c r="F449" i="10"/>
  <c r="F448" i="10" l="1"/>
  <c r="F447" i="10" s="1"/>
  <c r="E446" i="10"/>
  <c r="E595" i="10"/>
  <c r="E607" i="10"/>
  <c r="F523" i="10"/>
  <c r="F519" i="10"/>
  <c r="F514" i="10" l="1"/>
  <c r="F507" i="10" s="1"/>
  <c r="F513" i="10"/>
  <c r="F512" i="10"/>
  <c r="E430" i="10"/>
  <c r="E606" i="10"/>
  <c r="F446" i="10"/>
  <c r="F505" i="10"/>
  <c r="F509" i="10"/>
  <c r="E445" i="10"/>
  <c r="F666" i="10" l="1"/>
  <c r="F499" i="10"/>
  <c r="F175" i="10"/>
  <c r="F667" i="10" s="1"/>
  <c r="F662" i="10" s="1"/>
  <c r="F503" i="10"/>
  <c r="F326" i="10" s="1"/>
  <c r="F494" i="10"/>
  <c r="F493" i="10"/>
  <c r="E444" i="10"/>
  <c r="E443" i="10"/>
  <c r="E605" i="10"/>
  <c r="F430" i="10"/>
  <c r="F172" i="10" s="1"/>
  <c r="F445" i="10"/>
  <c r="F483" i="10" l="1"/>
  <c r="F474" i="10" s="1"/>
  <c r="F481" i="10"/>
  <c r="E593" i="10"/>
  <c r="E604" i="10"/>
  <c r="E590" i="10" s="1"/>
  <c r="F485" i="10"/>
  <c r="F487" i="10"/>
  <c r="F444" i="10"/>
  <c r="E442" i="10"/>
  <c r="F506" i="10"/>
  <c r="F163" i="10"/>
  <c r="F167" i="10"/>
  <c r="F501" i="10"/>
  <c r="F492" i="10" s="1"/>
  <c r="F482" i="10" s="1"/>
  <c r="F321" i="10"/>
  <c r="F443" i="10" l="1"/>
  <c r="F170" i="10"/>
  <c r="F328" i="10" s="1"/>
  <c r="F498" i="10"/>
  <c r="F489" i="10" s="1"/>
  <c r="F488" i="10" s="1"/>
  <c r="F311" i="10" s="1"/>
  <c r="E584" i="10"/>
  <c r="E571" i="10" s="1"/>
  <c r="E560" i="10" s="1"/>
  <c r="E582" i="10"/>
  <c r="E441" i="10"/>
  <c r="F486" i="10"/>
  <c r="F478" i="10"/>
  <c r="F472" i="10"/>
  <c r="F469" i="10"/>
  <c r="E440" i="10" l="1"/>
  <c r="E439" i="10" s="1"/>
  <c r="F442" i="10"/>
  <c r="F310" i="10"/>
  <c r="F302" i="10"/>
  <c r="F476" i="10"/>
  <c r="F479" i="10"/>
  <c r="E438" i="10" l="1"/>
  <c r="F471" i="10"/>
  <c r="F465" i="10" s="1"/>
  <c r="F464" i="10" s="1"/>
  <c r="F463" i="10" s="1"/>
  <c r="F467" i="10"/>
  <c r="F441" i="10"/>
  <c r="F309" i="10"/>
  <c r="F484" i="10" s="1"/>
  <c r="F475" i="10" s="1"/>
  <c r="F300" i="10"/>
  <c r="F303" i="10"/>
  <c r="F291" i="10" s="1"/>
  <c r="F462" i="10" l="1"/>
  <c r="F461" i="10" s="1"/>
  <c r="F285" i="10" s="1"/>
  <c r="F440" i="10"/>
  <c r="F439" i="10" s="1"/>
  <c r="F438" i="10" s="1"/>
  <c r="E437" i="10"/>
  <c r="F437" i="10" l="1"/>
  <c r="E436" i="10"/>
  <c r="E435" i="10" s="1"/>
  <c r="E434" i="10" s="1"/>
  <c r="F436" i="10" l="1"/>
  <c r="F435" i="10" s="1"/>
  <c r="F434" i="10" s="1"/>
  <c r="E433" i="10"/>
  <c r="F433" i="10" l="1"/>
  <c r="F112" i="10"/>
  <c r="F111" i="10"/>
  <c r="F110" i="10"/>
  <c r="F109" i="10"/>
  <c r="F108" i="10"/>
  <c r="F107" i="10"/>
  <c r="F106" i="10"/>
  <c r="F105" i="10"/>
  <c r="F104" i="10"/>
  <c r="F103" i="10"/>
  <c r="E112" i="10"/>
  <c r="E111" i="10"/>
  <c r="E110" i="10"/>
  <c r="E109" i="10"/>
  <c r="E108" i="10"/>
  <c r="E107" i="10"/>
  <c r="E106" i="10"/>
  <c r="E105" i="10"/>
  <c r="E104" i="10"/>
  <c r="E103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F102" i="10"/>
  <c r="F101" i="10"/>
  <c r="F100" i="10"/>
  <c r="F99" i="10"/>
  <c r="F98" i="10"/>
  <c r="E102" i="10"/>
  <c r="E101" i="10"/>
  <c r="E100" i="10"/>
  <c r="E99" i="10"/>
  <c r="E98" i="10"/>
  <c r="F316" i="10"/>
  <c r="F306" i="10"/>
  <c r="F297" i="10"/>
  <c r="F315" i="10"/>
  <c r="F490" i="10"/>
  <c r="E361" i="10"/>
  <c r="E352" i="10"/>
  <c r="E344" i="10"/>
  <c r="E336" i="10"/>
  <c r="E328" i="10"/>
  <c r="E484" i="10"/>
  <c r="E475" i="10"/>
  <c r="E332" i="10"/>
  <c r="E320" i="10"/>
  <c r="E310" i="10"/>
  <c r="E303" i="10"/>
  <c r="E291" i="10"/>
  <c r="E300" i="10"/>
  <c r="E309" i="10"/>
  <c r="E538" i="10"/>
  <c r="E535" i="10"/>
  <c r="E525" i="10"/>
  <c r="E521" i="10"/>
  <c r="E508" i="10"/>
  <c r="E496" i="10"/>
  <c r="E387" i="10"/>
  <c r="E377" i="10"/>
  <c r="E367" i="10"/>
  <c r="E357" i="10"/>
  <c r="E350" i="10"/>
  <c r="E345" i="10"/>
  <c r="E369" i="10"/>
  <c r="E358" i="10"/>
  <c r="E351" i="10"/>
  <c r="E341" i="10"/>
  <c r="E346" i="10"/>
  <c r="E199" i="10"/>
  <c r="E188" i="10"/>
  <c r="E179" i="10"/>
  <c r="E175" i="10"/>
  <c r="E178" i="10"/>
  <c r="E347" i="10"/>
  <c r="E337" i="10"/>
  <c r="E338" i="10"/>
  <c r="E334" i="10"/>
  <c r="F527" i="10"/>
  <c r="E381" i="10"/>
  <c r="E374" i="10"/>
  <c r="E365" i="10"/>
  <c r="E562" i="10"/>
  <c r="E554" i="10"/>
  <c r="E738" i="10"/>
  <c r="E731" i="10"/>
  <c r="E721" i="10"/>
  <c r="E715" i="10"/>
  <c r="E708" i="10"/>
  <c r="E353" i="10"/>
  <c r="E366" i="10"/>
  <c r="E711" i="10"/>
  <c r="F567" i="10"/>
  <c r="E579" i="10"/>
  <c r="E569" i="10"/>
  <c r="E558" i="10"/>
  <c r="E589" i="10"/>
  <c r="E580" i="10"/>
  <c r="E568" i="10"/>
  <c r="E231" i="10"/>
  <c r="E354" i="10"/>
  <c r="E364" i="10"/>
  <c r="E204" i="10"/>
  <c r="E564" i="10"/>
  <c r="E559" i="10"/>
  <c r="E712" i="10"/>
  <c r="E399" i="10"/>
  <c r="E389" i="10"/>
  <c r="E400" i="10"/>
  <c r="F401" i="10"/>
  <c r="F735" i="10"/>
  <c r="E729" i="10"/>
  <c r="E720" i="10"/>
  <c r="E714" i="10"/>
  <c r="F392" i="10"/>
  <c r="E728" i="10"/>
  <c r="E578" i="10"/>
  <c r="E401" i="10"/>
  <c r="E719" i="10"/>
  <c r="F555" i="10"/>
  <c r="F561" i="10"/>
  <c r="E412" i="10"/>
  <c r="E403" i="10"/>
  <c r="E415" i="10"/>
  <c r="F242" i="10"/>
  <c r="F243" i="10"/>
  <c r="E139" i="10"/>
  <c r="E251" i="10"/>
  <c r="E243" i="10"/>
  <c r="E242" i="10"/>
  <c r="E255" i="10"/>
  <c r="F251" i="10"/>
  <c r="E233" i="10"/>
  <c r="E254" i="10"/>
  <c r="F247" i="10"/>
  <c r="E194" i="10"/>
  <c r="F246" i="10"/>
  <c r="F232" i="10"/>
  <c r="F222" i="10"/>
  <c r="F214" i="10"/>
  <c r="F194" i="10"/>
  <c r="F244" i="10"/>
  <c r="F233" i="10"/>
  <c r="F254" i="10"/>
  <c r="F253" i="10"/>
  <c r="E253" i="10"/>
  <c r="E244" i="10"/>
  <c r="E247" i="10"/>
  <c r="E260" i="10"/>
  <c r="E259" i="10"/>
  <c r="E258" i="10"/>
  <c r="E252" i="10"/>
  <c r="E246" i="10"/>
  <c r="F287" i="10"/>
  <c r="E177" i="10"/>
  <c r="E169" i="10"/>
  <c r="E158" i="10"/>
  <c r="E148" i="10"/>
  <c r="F187" i="10"/>
  <c r="E263" i="10"/>
  <c r="E262" i="10"/>
  <c r="E261" i="10"/>
  <c r="F236" i="10"/>
  <c r="F228" i="10"/>
  <c r="F219" i="10"/>
  <c r="E248" i="10"/>
  <c r="E241" i="10"/>
  <c r="E232" i="10"/>
  <c r="E222" i="10"/>
  <c r="E214" i="10"/>
  <c r="F255" i="10"/>
  <c r="E187" i="10"/>
  <c r="E193" i="10"/>
  <c r="E185" i="10"/>
  <c r="F169" i="10"/>
  <c r="F158" i="10"/>
  <c r="F148" i="10"/>
  <c r="F139" i="10"/>
  <c r="F256" i="10"/>
  <c r="F248" i="10"/>
  <c r="F241" i="10"/>
  <c r="E236" i="10"/>
  <c r="E228" i="10"/>
  <c r="E219" i="10"/>
  <c r="F202" i="10"/>
  <c r="F193" i="10"/>
  <c r="F185" i="10"/>
  <c r="F177" i="10"/>
  <c r="E287" i="10"/>
  <c r="E257" i="10"/>
  <c r="E245" i="10"/>
  <c r="E240" i="10"/>
  <c r="E229" i="10"/>
  <c r="E218" i="10"/>
  <c r="E208" i="10"/>
  <c r="E202" i="10"/>
  <c r="F261" i="10"/>
  <c r="F260" i="10"/>
  <c r="F259" i="10"/>
  <c r="F258" i="10"/>
  <c r="F252" i="10"/>
  <c r="E256" i="10"/>
  <c r="F208" i="10"/>
  <c r="E269" i="10"/>
  <c r="E268" i="10"/>
  <c r="E267" i="10"/>
  <c r="E266" i="10"/>
  <c r="E265" i="10"/>
  <c r="E264" i="10"/>
  <c r="E270" i="10"/>
  <c r="F265" i="10"/>
  <c r="F264" i="10"/>
  <c r="F263" i="10"/>
  <c r="F262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57" i="10"/>
  <c r="F245" i="10"/>
  <c r="F240" i="10"/>
  <c r="F229" i="10"/>
  <c r="F218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</calcChain>
</file>

<file path=xl/sharedStrings.xml><?xml version="1.0" encoding="utf-8"?>
<sst xmlns="http://schemas.openxmlformats.org/spreadsheetml/2006/main" count="7855" uniqueCount="238">
  <si>
    <t>TipPostupka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</si>
  <si>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</si>
  <si>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</si>
  <si>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</si>
  <si>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</si>
  <si>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</si>
  <si>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</si>
  <si>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</si>
  <si>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</si>
  <si>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 xml:space="preserve">Подношење захтева за измену локацијских услова 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</si>
  <si>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</si>
  <si>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</si>
  <si>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остале поступке (приговор/жалба, одустанак, прекид/наставак поступка и сл.)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</si>
  <si>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</si>
  <si>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</si>
  <si>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</si>
  <si>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</si>
  <si>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употребне дозволе</t>
  </si>
  <si>
    <t>Упис права својине и издавање решења о кућном броју</t>
  </si>
  <si>
    <t>NadlezniOrgan</t>
  </si>
  <si>
    <t>BrPodnetihPrijava</t>
  </si>
  <si>
    <t>BrResenihPrijava</t>
  </si>
  <si>
    <t>BrPozitivnoResenihPrijava</t>
  </si>
  <si>
    <t>BrNegativnoResenihPrijava</t>
  </si>
  <si>
    <t>ГРАД НОВИ САД</t>
  </si>
  <si>
    <t>ГРАД ВРШАЦ</t>
  </si>
  <si>
    <t>ГРАД КРУШЕВАЦ</t>
  </si>
  <si>
    <t>ГРАД ЛОЗНИЦА</t>
  </si>
  <si>
    <t>ГРАД ПАНЧЕВО</t>
  </si>
  <si>
    <t>ГРАД ПИРОТ</t>
  </si>
  <si>
    <t>ГРАД ПОЖАРЕВАЦ</t>
  </si>
  <si>
    <t>ГРАД СОМБОР</t>
  </si>
  <si>
    <t>ГРАД ЧАЧАК</t>
  </si>
  <si>
    <t>ГРАД ШАБАЦ</t>
  </si>
  <si>
    <t>ОПШТИНА АЛИБУНАР</t>
  </si>
  <si>
    <t>ОПШТИНА АРАНЂЕЛОВАЦ</t>
  </si>
  <si>
    <t>ОПШТИНА БАЈИНА БАШТА</t>
  </si>
  <si>
    <t>ОПШТИНА БАЧКА ПАЛАНКА</t>
  </si>
  <si>
    <t>ОПШТИНА БЕЛА ПАЛАНКА</t>
  </si>
  <si>
    <t>ОПШТИНА ВЕЛИКА ПЛАНА</t>
  </si>
  <si>
    <t>ОПШТИНА ИВАЊИЦА</t>
  </si>
  <si>
    <t>ОПШТИНА КОЦЕЉЕВА</t>
  </si>
  <si>
    <t>ОПШТИНА КУЛА</t>
  </si>
  <si>
    <t>ОПШТИНА ЛАЈКОВАЦ</t>
  </si>
  <si>
    <t>ОПШТИНА МАЛО ЦРНИЋЕ</t>
  </si>
  <si>
    <t>ОПШТИНА НЕГОТИН</t>
  </si>
  <si>
    <t>ОПШТИНА ПЕЋИНЦИ</t>
  </si>
  <si>
    <t>ОПШТИНА СТАРА ПАЗОВА</t>
  </si>
  <si>
    <t>ОПШТИНА СУРДУЛИЦА</t>
  </si>
  <si>
    <t>ОПШТИНА ТРСТЕНИК</t>
  </si>
  <si>
    <t>ГРАД ЗАЈЕЧАР</t>
  </si>
  <si>
    <t>ГРАД КИКИНДА</t>
  </si>
  <si>
    <t>ГРАД КРАГУЈЕВАЦ</t>
  </si>
  <si>
    <t>ГРАД КРАЉЕВО</t>
  </si>
  <si>
    <t>ГРАД ЛЕСКОВАЦ</t>
  </si>
  <si>
    <t>ГРАД НОВИ ПАЗАР</t>
  </si>
  <si>
    <t>ГРАД СМЕДЕРЕВО</t>
  </si>
  <si>
    <t>ГРАД СРЕМСКА МИТРОВИЦА</t>
  </si>
  <si>
    <t>ГРАД СУБОТИЦА</t>
  </si>
  <si>
    <t>ГРАДСКА ОПШТИНА ВРАЧАР</t>
  </si>
  <si>
    <t>ГРАДСКА ОПШТИНА ГРОЦКА</t>
  </si>
  <si>
    <t>ГРАДСКА ОПШТИНА НОВИ БЕОГРАД</t>
  </si>
  <si>
    <t>ГРАДСКА ОПШТИНА ПАЛИЛУЛА</t>
  </si>
  <si>
    <t>ГРАДСКА ОПШТИНА САВСКИ ВЕНАЦ</t>
  </si>
  <si>
    <t>ГРАДСКА ОПШТИНА СТАРИ ГРАД</t>
  </si>
  <si>
    <t>ОПШТИНА АЛЕКСАНДРОВАЦ</t>
  </si>
  <si>
    <t>ОПШТИНА АЛЕКСИНАЦ</t>
  </si>
  <si>
    <t>ОПШТИНА АПАТИН</t>
  </si>
  <si>
    <t>ОПШТИНА БАБУШНИЦА</t>
  </si>
  <si>
    <t>ОПШТИНА БАЧКА ТОПОЛА</t>
  </si>
  <si>
    <t>ОПШТИНА БАЧКИ ПЕТРОВАЦ</t>
  </si>
  <si>
    <t>ОПШТИНА БЕЛА ЦРКВА</t>
  </si>
  <si>
    <t>ОПШТИНА БЕОЧИН</t>
  </si>
  <si>
    <t>ОПШТИНА БЕЧЕЈ</t>
  </si>
  <si>
    <t>ОПШТИНА БЛАЦЕ</t>
  </si>
  <si>
    <t>ОПШТИНА БОЈНИК</t>
  </si>
  <si>
    <t>ОПШТИНА БОЉЕВАЦ</t>
  </si>
  <si>
    <t>ОПШТИНА БОР</t>
  </si>
  <si>
    <t>ОПШТИНА БУЈАНОВАЦ</t>
  </si>
  <si>
    <t>ОПШТИНА ВАРВАРИН</t>
  </si>
  <si>
    <t>ОПШТИНА ВЕЛИКО ГРАДИШТЕ</t>
  </si>
  <si>
    <t>ОПШТИНА ВЛАДИЧИН ХАН</t>
  </si>
  <si>
    <t>ОПШТИНА ВЛАСОТИНЦЕ</t>
  </si>
  <si>
    <t>ОПШТИНА ВРЊАЧКА БАЊА</t>
  </si>
  <si>
    <t>ОПШТИНА ГАЏИН ХАН</t>
  </si>
  <si>
    <t>ОПШТИНА ГОЛУБАЦ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</si>
  <si>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</si>
  <si>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</si>
  <si>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</si>
  <si>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</si>
  <si>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ЖИТОРАЂА</t>
  </si>
  <si>
    <t>ОПШТИНА ИНЂИЈА</t>
  </si>
  <si>
    <t>ОПШТИНА КАЊИЖА</t>
  </si>
  <si>
    <t>ОПШТИНА КЛАДОВО</t>
  </si>
  <si>
    <t>ОПШТИНА КНИЋ</t>
  </si>
  <si>
    <t>ОПШТИНА КЊАЖЕВАЦ</t>
  </si>
  <si>
    <t>ОПШТИНА КОВАЧИЦА</t>
  </si>
  <si>
    <t>ОПШТИНА КОВИН</t>
  </si>
  <si>
    <t>ОПШТИНА КОСЈЕРИЋ</t>
  </si>
  <si>
    <t>ОПШТИНА КРУПАЊ</t>
  </si>
  <si>
    <t>ОПШТИНА КУРШУМЛИЈА</t>
  </si>
  <si>
    <t>ОПШТИНА КУЧЕВО</t>
  </si>
  <si>
    <t>ОПШТИНА ЛЕБАНЕ</t>
  </si>
  <si>
    <t>ОПШТИНА ЛУЧАНИ</t>
  </si>
  <si>
    <t>ОПШТИНА ЉИГ</t>
  </si>
  <si>
    <t>ОПШТИНА ЉУБОВИЈА</t>
  </si>
  <si>
    <t>ОПШТИНА МАЈДАНПЕК</t>
  </si>
  <si>
    <t>ОПШТИНА МАЛИ ИЂОШ</t>
  </si>
  <si>
    <t>ОПШТИНА МИОНИЦА</t>
  </si>
  <si>
    <t>ОПШТИНА НОВА ВАРОШ</t>
  </si>
  <si>
    <t>ОПШТИНА НОВИ БЕЧЕЈ</t>
  </si>
  <si>
    <t>ОПШТИНА ОПОВО</t>
  </si>
  <si>
    <t>ОПШТИНА ОСЕЧИНА</t>
  </si>
  <si>
    <t>ОПШТИНА ОЏАЦИ</t>
  </si>
  <si>
    <t>ОПШТИНА ПЕТРОВАЦ НА МЛАВИ</t>
  </si>
  <si>
    <t>ОПШТИНА ПЛАНДИШТЕ</t>
  </si>
  <si>
    <t>ОПШТИНА ПРЕШЕВО</t>
  </si>
  <si>
    <t>ОПШТИНА ПРИБОЈ</t>
  </si>
  <si>
    <t>ОПШТИНА ПРИЈЕПОЉЕ</t>
  </si>
  <si>
    <t>ОПШТИНА РАЧА</t>
  </si>
  <si>
    <t>ОПШТИНА РАШКА</t>
  </si>
  <si>
    <t>ОПШТИНА РЕКОВАЦ</t>
  </si>
  <si>
    <t>ОПШТИНА СВРЉИГ</t>
  </si>
  <si>
    <t>ОПШТИНА СЕНТА</t>
  </si>
  <si>
    <t>ОПШТИНА СЕЧАЊ</t>
  </si>
  <si>
    <t>ОПШТИНА СЈЕНИЦА</t>
  </si>
  <si>
    <t>ОПШТИНА СМЕДЕРЕВСКА ПАЛАНКА</t>
  </si>
  <si>
    <t>ОПШТИНА СОКОБАЊА</t>
  </si>
  <si>
    <t>ОПШТИНА СРБОБРАН</t>
  </si>
  <si>
    <t>ОПШТИНА СРЕМСКИ КАРЛОВЦИ</t>
  </si>
  <si>
    <t>ОПШТИНА ТИТЕЛ</t>
  </si>
  <si>
    <t>ОПШТИНА ТУТИН</t>
  </si>
  <si>
    <t>ОПШТИНА ЋУПРИЈА</t>
  </si>
  <si>
    <t>ОПШТИНА УБ</t>
  </si>
  <si>
    <t>ОПШТИНА ЧАЈЕТИНА</t>
  </si>
  <si>
    <t>ОПШТИНА ШИД</t>
  </si>
  <si>
    <t>ОПШТИНА АДА</t>
  </si>
  <si>
    <t>ОПШТИНА БАТОЧИНА</t>
  </si>
  <si>
    <t>ОПШТИНА БОГАТИЋ</t>
  </si>
  <si>
    <t>ОПШТИНА БРУС</t>
  </si>
  <si>
    <t>ОПШТИНА ВЛАДИМИРЦИ</t>
  </si>
  <si>
    <t>ОПШТИНА ВРБАС</t>
  </si>
  <si>
    <t>ОПШТИНА ЖАБАРИ</t>
  </si>
  <si>
    <t>ОПШТИНА ЖАГУБИЦА</t>
  </si>
  <si>
    <t>ОПШТИНА ЖИТИШТЕ</t>
  </si>
  <si>
    <t>ОПШТИНА ИРИГ</t>
  </si>
  <si>
    <t>ОПШТИНА ЛАПОВО</t>
  </si>
  <si>
    <t>ОПШТИНА МАЛИ ЗВОРНИК</t>
  </si>
  <si>
    <t>ОПШТИНА НОВА ЦРЊА</t>
  </si>
  <si>
    <t>ОПШТИНА ПРОКУПЉЕ</t>
  </si>
  <si>
    <t>ОПШТИНА РАЖАЊ</t>
  </si>
  <si>
    <t>ОПШТИНА ТРГОВИШТЕ</t>
  </si>
  <si>
    <t>ОПШТИНА ЋИЋЕВАЦ</t>
  </si>
  <si>
    <t>ОПШТИНА МЕДВЕЂА</t>
  </si>
  <si>
    <t>ОПШТИНА ЦРНА ТРАВА</t>
  </si>
  <si>
    <t>ОПШТИНА ЧОКА</t>
  </si>
  <si>
    <t xml:space="preserve">ГРАД НОВИ САД, ГРАДСКА УПРАВА ЗА САОБРАЋАЈ И ПУТЕВЕ_x000D_
</t>
  </si>
  <si>
    <t>Подношење усаглашеног захтева за издавање/измену грађевинске дозволе</t>
  </si>
  <si>
    <t>Подношење усаглашеног захтева за издавање/измену локацијских услова</t>
  </si>
  <si>
    <t>Подношење усаглашеног захтева за издавање/измену привремене грађевинске дозволе</t>
  </si>
  <si>
    <t xml:space="preserve">Подношење усаглашеног захтева за издавање/измену решења о одобрењу извођења радова </t>
  </si>
  <si>
    <t>BrObustavljenihPrijava</t>
  </si>
  <si>
    <t>ОПШТИНА БОСИЛЕГРАД</t>
  </si>
  <si>
    <t>ОПШТИНА ПОЖЕГА</t>
  </si>
  <si>
    <t>ОПШТИНА РУМА</t>
  </si>
  <si>
    <t>ОПШТИНА ПАРАЋИН</t>
  </si>
  <si>
    <t>ОПШТИНА СВИЛАЈНАЦ</t>
  </si>
  <si>
    <t>ГРАД ЈАГОДИНА</t>
  </si>
  <si>
    <t>ГРАД ЗРЕЊАНИН</t>
  </si>
  <si>
    <t>ГРАД НИШ</t>
  </si>
  <si>
    <t>ОПШТИНА НОВИ КНЕЖЕВАЦ</t>
  </si>
  <si>
    <t>ОПШТИНА ГОРЊИ МИЛАНОВАЦ</t>
  </si>
  <si>
    <t>ОПШТИНА ТОПОЛА</t>
  </si>
  <si>
    <t>ОПШТИНА МЕРОШИНА</t>
  </si>
  <si>
    <t>ГРАД ВАЉЕВО</t>
  </si>
  <si>
    <t>ОПШТИНА БАЧ</t>
  </si>
  <si>
    <t>ГРАД УЖИЦЕ</t>
  </si>
  <si>
    <t>ГРАД ВРАЊЕ</t>
  </si>
  <si>
    <t>ОПШТИНА АРИЉЕ</t>
  </si>
  <si>
    <t>ОПШТИНА ТЕМЕРИН</t>
  </si>
  <si>
    <t>ГРАДСКА ОПШТИНА ВОЖДОВАЦ</t>
  </si>
  <si>
    <t>ГРАДСКА ОПШТИНА ОБРЕНОВАЦ</t>
  </si>
  <si>
    <t>ГРАДСКА ОПШТИНА ЗЕМУН</t>
  </si>
  <si>
    <t>ГРАДСКА ОПШТИНА ЧУКАРИЦА</t>
  </si>
  <si>
    <t>ГРАДСКА ОПШТИНА ЗВЕЗДАРА</t>
  </si>
  <si>
    <t>ГРАДСКА ОПШТИНА СУРЧИН</t>
  </si>
  <si>
    <t>ГРАДСКА ОПШТИНА ЛАЗАРЕВАЦ</t>
  </si>
  <si>
    <t>ГРАДСКА ОПШТИНА РАКОВИЦА</t>
  </si>
  <si>
    <t>ГРАДСКА ОПШТИНА МЛАДЕНОВАЦ</t>
  </si>
  <si>
    <t>ГРАДСКА ОПШТИНА БАРАЈЕВО</t>
  </si>
  <si>
    <t>ГРАДСКА ОПШТИНА СОПОТ</t>
  </si>
  <si>
    <t>Креирање захтева за покретање прекршајног поступка - Регистратор</t>
  </si>
  <si>
    <t>Број поднетих пријава</t>
  </si>
  <si>
    <t>Број решених пријава</t>
  </si>
  <si>
    <t>Број позитивно решених пријава</t>
  </si>
  <si>
    <t>Број негативно решених пријава</t>
  </si>
  <si>
    <t>Проценат решених пријава</t>
  </si>
  <si>
    <t>Број захтева</t>
  </si>
  <si>
    <t>Проценат захтева</t>
  </si>
  <si>
    <t>Поднети захтеви</t>
  </si>
  <si>
    <t>Решени захтеви</t>
  </si>
  <si>
    <t>Обрада захтева у току</t>
  </si>
  <si>
    <t>Позитивно решени захтеви</t>
  </si>
  <si>
    <t>Негативно решени захтеви</t>
  </si>
  <si>
    <t>Сумарно</t>
  </si>
  <si>
    <t>Проценат позитивно решених пријава</t>
  </si>
  <si>
    <t>Проценат негативно решених пријава</t>
  </si>
  <si>
    <t xml:space="preserve">Просечни проценат успешности </t>
  </si>
  <si>
    <t>*Град Нови Сад обухвата ГУ за урбанизам и ГУ за саобраћај и путеве</t>
  </si>
  <si>
    <t>Поднете пријаве</t>
  </si>
  <si>
    <t>Решене пријаве</t>
  </si>
  <si>
    <t>Обрада у току</t>
  </si>
  <si>
    <t>Позитивно решене пријаве</t>
  </si>
  <si>
    <t>Негативно решене пријаве</t>
  </si>
  <si>
    <t>Просечан проценат успешности</t>
  </si>
  <si>
    <t>Општине са мање од 100 поднетих пријава</t>
  </si>
  <si>
    <t>Општине са више од 100 поднетих пријава</t>
  </si>
  <si>
    <t xml:space="preserve">Општине </t>
  </si>
  <si>
    <t>Графички приказ</t>
  </si>
  <si>
    <t>Градови</t>
  </si>
  <si>
    <t>ГРАД БЕОГРАД</t>
  </si>
  <si>
    <t>Подношење захтева за издавање/измену грађевинске дозволе</t>
  </si>
  <si>
    <t>Подношење захтева за издавање/измену локацијских услова</t>
  </si>
  <si>
    <t>Подношење захтева за издавање/измену решења о одобрењу извођења радова (члан 145. Закона о планирању и изградњи)</t>
  </si>
  <si>
    <t>Просек</t>
  </si>
  <si>
    <t>Просечни проценат успешности</t>
  </si>
  <si>
    <t>Подношење захтева за издавање/измену привремене грађевинске дозволе</t>
  </si>
  <si>
    <t>Локална самоуправа</t>
  </si>
  <si>
    <t>Тип захтева</t>
  </si>
  <si>
    <t>Број поднетих захтева</t>
  </si>
  <si>
    <t>Број решених захтева</t>
  </si>
  <si>
    <t>Број позитивно решених захтева</t>
  </si>
  <si>
    <t>Број негативно решених захтева</t>
  </si>
  <si>
    <t>Измене дозвола/Захтеви за усаглашавање</t>
  </si>
  <si>
    <t>Табела 3.1. Број поднетих захтева за измену дозова/Број усаглашених захтева</t>
  </si>
  <si>
    <t xml:space="preserve">*Подаци из табеле 3.2. су саставни део података из табеле 3.1. </t>
  </si>
  <si>
    <r>
      <t>Рангирање градова вршили смо према просечном проценту успешности који укључује податке о проценту укупно решених захтева и проценту позитивно решених захтева.</t>
    </r>
    <r>
      <rPr>
        <sz val="11"/>
        <color theme="1"/>
        <rFont val="Calibri"/>
        <family val="2"/>
        <scheme val="minor"/>
      </rPr>
      <t xml:space="preserve">        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                                                                                                                                                                Усаглашени захтев посматран је као наставак обраде њему повезаног предмета, а не као подношење новог захтева.</t>
    </r>
  </si>
  <si>
    <r>
      <t xml:space="preserve">Општине смо поделили у 2 категорије:  Категорија 1 обухвата општине које имају преко 100 поднетих захтева. Категорија 2 обухвата све општине које имају укупно мање од 100 поднетих захтева. </t>
    </r>
    <r>
      <rPr>
        <u/>
        <sz val="11"/>
        <color theme="1"/>
        <rFont val="Calibri"/>
        <family val="2"/>
        <scheme val="minor"/>
      </rPr>
      <t>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</t>
    </r>
    <r>
      <rPr>
        <sz val="11"/>
        <color theme="1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                                                                                                                 Усаглашени захтев посматран је као наставак обраде њему повезаног предмета, а не као подношење новог захтева.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</si>
</sst>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9" fontId="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2" xfId="0" applyFont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0" borderId="11" xfId="0" applyFont="1" applyBorder="1"/>
    <xf numFmtId="0" fontId="0" fillId="4" borderId="13" xfId="0" applyFont="1" applyFill="1" applyBorder="1"/>
    <xf numFmtId="0" fontId="0" fillId="0" borderId="13" xfId="0" applyFont="1" applyBorder="1"/>
    <xf numFmtId="0" fontId="0" fillId="5" borderId="12" xfId="0" applyFont="1" applyFill="1" applyBorder="1"/>
    <xf numFmtId="0" fontId="0" fillId="6" borderId="12" xfId="0" applyFont="1" applyFill="1" applyBorder="1"/>
    <xf numFmtId="0" fontId="0" fillId="6" borderId="13" xfId="0" applyFont="1" applyFill="1" applyBorder="1"/>
    <xf numFmtId="0" fontId="0" fillId="5" borderId="13" xfId="0" applyFont="1" applyFill="1" applyBorder="1"/>
    <xf numFmtId="0" fontId="0" fillId="7" borderId="11" xfId="0" applyFont="1" applyFill="1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8" borderId="0" xfId="0" applyFill="1"/>
    <xf numFmtId="0" fontId="0" fillId="8" borderId="11" xfId="0" applyFont="1" applyFill="1" applyBorder="1"/>
    <xf numFmtId="0" fontId="0" fillId="8" borderId="12" xfId="0" applyFont="1" applyFill="1" applyBorder="1"/>
    <xf numFmtId="0" fontId="0" fillId="8" borderId="13" xfId="0" applyFont="1" applyFill="1" applyBorder="1"/>
    <xf numFmtId="0" fontId="0" fillId="3" borderId="0" xfId="0" applyFill="1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0" fillId="10" borderId="12" xfId="0" applyFont="1" applyFill="1" applyBorder="1"/>
    <xf numFmtId="0" fontId="0" fillId="11" borderId="12" xfId="0" applyFont="1" applyFill="1" applyBorder="1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center" vertical="center"/>
    </xf>
    <xf numFmtId="0" fontId="0" fillId="6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/>
    <xf numFmtId="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14"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color theme="0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Тренутни</a:t>
            </a:r>
            <a:r>
              <a:rPr lang="sr-Cyrl-RS" baseline="0"/>
              <a:t> статус обраде захтева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'Број захтева по типу захтева'!$B$24:$B$25</c:f>
              <c:strCache>
                <c:ptCount val="2"/>
                <c:pt idx="0">
                  <c:v>Решени захтеви</c:v>
                </c:pt>
                <c:pt idx="1">
                  <c:v>Обрада захтева у току</c:v>
                </c:pt>
              </c:strCache>
            </c:strRef>
          </c:cat>
          <c:val>
            <c:numRef>
              <c:f>'Број захтева по типу захтева'!$C$24:$C$25</c:f>
              <c:numCache>
                <c:formatCode>General</c:formatCode>
                <c:ptCount val="2"/>
                <c:pt idx="0">
                  <c:v>32506</c:v>
                </c:pt>
                <c:pt idx="1">
                  <c:v>3531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Учешће позитивно/негативно</a:t>
            </a:r>
            <a:r>
              <a:rPr lang="sr-Cyrl-RS" baseline="0"/>
              <a:t> решених захтева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'Број захтева по типу захтева'!$B$28:$B$29</c:f>
              <c:strCache>
                <c:ptCount val="2"/>
                <c:pt idx="0">
                  <c:v>Позитивно решени захтеви</c:v>
                </c:pt>
                <c:pt idx="1">
                  <c:v>Негативно решени захтеви</c:v>
                </c:pt>
              </c:strCache>
            </c:strRef>
          </c:cat>
          <c:val>
            <c:numRef>
              <c:f>'Број захтева по типу захтева'!$C$28:$C$29</c:f>
              <c:numCache>
                <c:formatCode>General</c:formatCode>
                <c:ptCount val="2"/>
                <c:pt idx="0">
                  <c:v>25799</c:v>
                </c:pt>
                <c:pt idx="1">
                  <c:v>6709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Број поднетих захтева према</a:t>
            </a:r>
            <a:r>
              <a:rPr lang="sr-Cyrl-RS" baseline="0"/>
              <a:t> типу захтева</a:t>
            </a:r>
            <a:endParaRPr lang="sr-Cyrl-R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0214358818014648"/>
          <c:y val="9.5578848699828023E-2"/>
          <c:w val="0.4869020544007347"/>
          <c:h val="0.881650750096460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'radna verzija'!$J$5</c:f>
              <c:strCache>
                <c:ptCount val="1"/>
                <c:pt idx="0">
                  <c:v>Број поднетих захтева</c:v>
                </c:pt>
              </c:strCache>
            </c:strRef>
          </c:tx>
          <c:invertIfNegative val="0"/>
          <c:cat>
            <c:strRef>
              <c:f>'radna verzija'!$I$6:$I$23</c:f>
              <c:strCache>
                <c:ptCount val="18"/>
                <c:pt idx="1">
                  <c:v>Подношење захтева за издавање/измену решења о одобрењу извођења радова (члан 145. Закона о планирању и изградњи)</c:v>
                </c:pt>
                <c:pt idx="2">
                  <c:v>Подношење пријаве радова</c:v>
                </c:pt>
                <c:pt idx="3">
                  <c:v>Подношење захтева за издавање/измену грађевинске дозволе</c:v>
                </c:pt>
                <c:pt idx="4">
                  <c:v>Подношење захтева за издавање/измену локацијских услова</c:v>
                </c:pt>
                <c:pt idx="5">
                  <c:v>Подношење захтева за издавање локацијских услова</c:v>
                </c:pt>
                <c:pt idx="6">
                  <c:v>Подношење захтева за издавање употребне дозволе</c:v>
                </c:pt>
                <c:pt idx="7">
                  <c:v>Подношење захтева за остале поступке (приговор/жалба, одустанак, прекид/наставак поступка и сл.)</c:v>
                </c:pt>
                <c:pt idx="8">
                  <c:v>Подношење пријаве завршетка израде темеља</c:v>
                </c:pt>
                <c:pt idx="9">
                  <c:v>Упис права својине и издавање решења о кућном броју</c:v>
                </c:pt>
                <c:pt idx="10">
                  <c:v>Подношење захтева за прикључење на комуналну и другу инфраструктуру</c:v>
                </c:pt>
                <c:pt idx="11">
                  <c:v>Подношење пријаве завршетка објекта у конструктивном смислу</c:v>
                </c:pt>
                <c:pt idx="12">
                  <c:v>Достављање техничке документације у погледу мера заштите од пожара</c:v>
                </c:pt>
                <c:pt idx="13">
                  <c:v>Подношење захтева за издавање привремене грађевинске дозволе</c:v>
                </c:pt>
                <c:pt idx="14">
                  <c:v>Подношење захтева за издавање/измену привремене грађевинске дозволе</c:v>
                </c:pt>
                <c:pt idx="15">
                  <c:v>Достављања пројекта за извођење за објекте из члана 133. за које су предвиђене мере заштите културних добара</c:v>
                </c:pt>
                <c:pt idx="16">
                  <c:v>Креирање захтева за покретање прекршајног поступка - Регистратор</c:v>
                </c:pt>
                <c:pt idx="17">
                  <c:v>Подношење захтева за измену привремене грађевинске дозволе</c:v>
                </c:pt>
              </c:strCache>
            </c:strRef>
          </c:cat>
          <c:val>
            <c:numRef>
              <c:f>'radna verzija'!$J$6:$J$23</c:f>
              <c:numCache>
                <c:formatCode>General</c:formatCode>
                <c:ptCount val="18"/>
                <c:pt idx="1">
                  <c:v>7374</c:v>
                </c:pt>
                <c:pt idx="2">
                  <c:v>6360</c:v>
                </c:pt>
                <c:pt idx="3">
                  <c:v>4735</c:v>
                </c:pt>
                <c:pt idx="4">
                  <c:v>3872</c:v>
                </c:pt>
                <c:pt idx="5">
                  <c:v>3722</c:v>
                </c:pt>
                <c:pt idx="6">
                  <c:v>2852</c:v>
                </c:pt>
                <c:pt idx="7">
                  <c:v>2315</c:v>
                </c:pt>
                <c:pt idx="8">
                  <c:v>1623</c:v>
                </c:pt>
                <c:pt idx="9">
                  <c:v>1293</c:v>
                </c:pt>
                <c:pt idx="10">
                  <c:v>776</c:v>
                </c:pt>
                <c:pt idx="11">
                  <c:v>575</c:v>
                </c:pt>
                <c:pt idx="12">
                  <c:v>501</c:v>
                </c:pt>
                <c:pt idx="13">
                  <c:v>16</c:v>
                </c:pt>
                <c:pt idx="14">
                  <c:v>10</c:v>
                </c:pt>
                <c:pt idx="15">
                  <c:v>9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802496"/>
        <c:axId val="183804288"/>
      </c:barChart>
      <c:catAx>
        <c:axId val="1838024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83804288"/>
        <c:crosses val="autoZero"/>
        <c:auto val="1"/>
        <c:lblAlgn val="ctr"/>
        <c:lblOffset val="100"/>
        <c:noMultiLvlLbl val="0"/>
      </c:catAx>
      <c:valAx>
        <c:axId val="183804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380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градовима'!$D$50:$E$50</c:f>
              <c:strCache>
                <c:ptCount val="2"/>
                <c:pt idx="0">
                  <c:v>Решене пријаве</c:v>
                </c:pt>
                <c:pt idx="1">
                  <c:v>Обрада у току</c:v>
                </c:pt>
              </c:strCache>
            </c:strRef>
          </c:cat>
          <c:val>
            <c:numRef>
              <c:f>'Пријаве у градовима'!$D$51:$E$51</c:f>
              <c:numCache>
                <c:formatCode>General</c:formatCode>
                <c:ptCount val="2"/>
                <c:pt idx="0">
                  <c:v>15165</c:v>
                </c:pt>
                <c:pt idx="1">
                  <c:v>1816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градовима'!$D$54:$E$54</c:f>
              <c:strCache>
                <c:ptCount val="2"/>
                <c:pt idx="0">
                  <c:v>Позитивно решене пријаве</c:v>
                </c:pt>
                <c:pt idx="1">
                  <c:v>Негативно решене пријаве</c:v>
                </c:pt>
              </c:strCache>
            </c:strRef>
          </c:cat>
          <c:val>
            <c:numRef>
              <c:f>'Пријаве у градовима'!$D$55:$E$55</c:f>
              <c:numCache>
                <c:formatCode>General</c:formatCode>
                <c:ptCount val="2"/>
                <c:pt idx="0">
                  <c:v>11590</c:v>
                </c:pt>
                <c:pt idx="1">
                  <c:v>3575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општинама'!$C$165:$D$165</c:f>
              <c:strCache>
                <c:ptCount val="2"/>
                <c:pt idx="0">
                  <c:v>Решене пријаве</c:v>
                </c:pt>
                <c:pt idx="1">
                  <c:v>Обрада у току</c:v>
                </c:pt>
              </c:strCache>
            </c:strRef>
          </c:cat>
          <c:val>
            <c:numRef>
              <c:f>'Пријаве у општинама'!$C$166:$D$166</c:f>
              <c:numCache>
                <c:formatCode>General</c:formatCode>
                <c:ptCount val="2"/>
                <c:pt idx="0">
                  <c:v>17341</c:v>
                </c:pt>
                <c:pt idx="1">
                  <c:v>1715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општинама'!$C$169:$D$169</c:f>
              <c:strCache>
                <c:ptCount val="2"/>
                <c:pt idx="0">
                  <c:v>Позитивно решене пријаве</c:v>
                </c:pt>
                <c:pt idx="1">
                  <c:v>Негативно решене пријаве</c:v>
                </c:pt>
              </c:strCache>
            </c:strRef>
          </c:cat>
          <c:val>
            <c:numRef>
              <c:f>'Пријаве у општинама'!$C$170:$D$170</c:f>
              <c:numCache>
                <c:formatCode>General</c:formatCode>
                <c:ptCount val="2"/>
                <c:pt idx="0">
                  <c:v>14209</c:v>
                </c:pt>
                <c:pt idx="1">
                  <c:v>3134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296333</xdr:colOff>
      <xdr:row>3</xdr:row>
      <xdr:rowOff>52917</xdr:rowOff>
    </xdr:from>
    <xdr:to>
      <xdr:col>12</xdr:col>
      <xdr:colOff>495632</xdr:colOff>
      <xdr:row>17</xdr:row>
      <xdr:rowOff>8094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9666" y="709084"/>
          <a:ext cx="2950966" cy="2622177"/>
        </a:xfrm>
        <a:prstGeom prst="rect">
          <a:avLst/>
        </a:prstGeom>
      </xdr:spPr>
    </xdr:pic>
    <xdr:clientData/>
  </xdr:twoCellAnchor>
  <xdr:twoCellAnchor>
    <xdr:from>
      <xdr:col>1</xdr:col>
      <xdr:colOff>127000</xdr:colOff>
      <xdr:row>3</xdr:row>
      <xdr:rowOff>31750</xdr:rowOff>
    </xdr:from>
    <xdr:to>
      <xdr:col>7</xdr:col>
      <xdr:colOff>571500</xdr:colOff>
      <xdr:row>17</xdr:row>
      <xdr:rowOff>107950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52917</xdr:colOff>
      <xdr:row>3</xdr:row>
      <xdr:rowOff>63501</xdr:rowOff>
    </xdr:from>
    <xdr:to>
      <xdr:col>19</xdr:col>
      <xdr:colOff>497417</xdr:colOff>
      <xdr:row>17</xdr:row>
      <xdr:rowOff>139701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127000</xdr:colOff>
      <xdr:row>19</xdr:row>
      <xdr:rowOff>0</xdr:rowOff>
    </xdr:from>
    <xdr:to>
      <xdr:col>19</xdr:col>
      <xdr:colOff>497416</xdr:colOff>
      <xdr:row>48</xdr:row>
      <xdr:rowOff>52916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5</xdr:row>
      <xdr:rowOff>19050</xdr:rowOff>
    </xdr:from>
    <xdr:to>
      <xdr:col>5</xdr:col>
      <xdr:colOff>657225</xdr:colOff>
      <xdr:row>17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952499</xdr:colOff>
      <xdr:row>5</xdr:row>
      <xdr:rowOff>0</xdr:rowOff>
    </xdr:from>
    <xdr:to>
      <xdr:col>9</xdr:col>
      <xdr:colOff>647700</xdr:colOff>
      <xdr:row>17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7</xdr:row>
      <xdr:rowOff>180974</xdr:rowOff>
    </xdr:from>
    <xdr:to>
      <xdr:col>4</xdr:col>
      <xdr:colOff>457200</xdr:colOff>
      <xdr:row>20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971550</xdr:colOff>
      <xdr:row>7</xdr:row>
      <xdr:rowOff>161925</xdr:rowOff>
    </xdr:from>
    <xdr:to>
      <xdr:col>9</xdr:col>
      <xdr:colOff>171450</xdr:colOff>
      <xdr:row>20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pose 6" refreshedDate="42651.008584722222" createdVersion="4" refreshedVersion="4" minRefreshableVersion="3" recordCount="1478">
  <cacheSource type="worksheet">
    <worksheetSource ref="B2:H1480" sheet="Pojedinačni pod - radna verzija"/>
  </cacheSource>
  <cacheFields count="7">
    <cacheField name="NadlezniOrgan" numFmtId="0">
      <sharedItems count="162"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НОВИ САД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 БЕОГРАД"/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АЏИН ХАН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АЛО ЦРНИЋЕ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TipPostupka" numFmtId="0">
      <sharedItems count="17">
        <s v="Достављање техничке документације у погледу мера заштите од пожара"/>
        <s v="Подношење захтева за издавање/измену грађевинске дозволе"/>
        <s v="Подношење захтева за издавање/измену локацијских услова"/>
        <s v="Подношење захтева за издавање/измену решења о одобрењу извођења радова (члан 145. Закона о планирању и изградњи)"/>
        <s v="Подношење захтева за издавање употребне дозволе"/>
        <s v="Подношење захтева за остале поступке (приговор/жалба, одустанак, прекид/наставак поступка и сл.)"/>
        <s v="Подношење захтева за прикључење на комуналну и другу инфраструктуру"/>
        <s v="Подношење пријаве завршетка израде темеља"/>
        <s v="Подношење пријаве завршетка објекта у конструктивном смислу"/>
        <s v="Подношење пријаве радова"/>
        <s v="Упис права својине и издавање решења о кућном броју"/>
        <s v="Подношење захтева за издавање привремене грађевинске дозволе"/>
        <s v="Достављања пројекта за извођење за објекте из члана 133. за које су предвиђене мере заштите културних добара"/>
        <s v="Подношење захтева за измену привремене грађевинске дозволе"/>
        <s v="Подношење захтева за издавање локацијских услова"/>
        <s v="Креирање захтева за покретање прекршајног поступка - Регистратор"/>
        <s v="Подношење захтева за издавање/измену привремене грађевинске дозволе"/>
      </sharedItems>
    </cacheField>
    <cacheField name="BrPodnetihPrijava" numFmtId="0">
      <sharedItems containsSemiMixedTypes="0" containsString="0" containsNumber="1" containsInteger="1" minValue="1" maxValue="761"/>
    </cacheField>
    <cacheField name="BrResenihPrijava" numFmtId="0">
      <sharedItems containsSemiMixedTypes="0" containsString="0" containsNumber="1" containsInteger="1" minValue="0" maxValue="523"/>
    </cacheField>
    <cacheField name="BrPozitivnoResenihPrijava" numFmtId="0">
      <sharedItems containsSemiMixedTypes="0" containsString="0" containsNumber="1" containsInteger="1" minValue="0" maxValue="322"/>
    </cacheField>
    <cacheField name="BrNegativnoResenihPrijava" numFmtId="0">
      <sharedItems containsSemiMixedTypes="0" containsString="0" containsNumber="1" containsInteger="1" minValue="0" maxValue="267"/>
    </cacheField>
    <cacheField name="BrObustavljenihPrijava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xpose 6" refreshedDate="42651.028303472223" createdVersion="4" refreshedVersion="4" minRefreshableVersion="3" recordCount="669">
  <cacheSource type="worksheet">
    <worksheetSource ref="B2:H671" sheet="Sheet6"/>
  </cacheSource>
  <cacheFields count="7">
    <cacheField name="NadlezniOrgan" numFmtId="0">
      <sharedItems/>
    </cacheField>
    <cacheField name="TipPostupka" numFmtId="0">
      <sharedItems count="9">
        <s v="Подношење усаглашеног захтева за издавање/измену решења о одобрењу извођења радова "/>
        <s v="Подношење усаглашеног захтева за издавање/измену локацијских услова"/>
        <s v="Подношење усаглашеног захтева за издавање употребне дозволе"/>
        <s v="Подношење усаглашеног захтева за издавање/измену грађевинске дозволе"/>
        <s v="Подношење усаглашеног захтева за издавање/измену привремене грађевинске дозволе"/>
        <s v="Подношење захтева за измену решења о одобрењу извођења радова (чл.145. Закона о планирању и изградњи)"/>
        <s v="Подношење захтева за измену локацијских услова "/>
        <s v="Подношење захтева за измену грађевинске дозволе"/>
        <s v="Подношење захтева за измену привремене грађевинске дозволе"/>
      </sharedItems>
    </cacheField>
    <cacheField name="BrPodnetihPrijava" numFmtId="0">
      <sharedItems containsSemiMixedTypes="0" containsString="0" containsNumber="1" containsInteger="1" minValue="1" maxValue="309"/>
    </cacheField>
    <cacheField name="BrResenihPrijava" numFmtId="0">
      <sharedItems containsSemiMixedTypes="0" containsString="0" containsNumber="1" containsInteger="1" minValue="0" maxValue="204"/>
    </cacheField>
    <cacheField name="BrPozitivnoResenihPrijava" numFmtId="0">
      <sharedItems containsSemiMixedTypes="0" containsString="0" containsNumber="1" containsInteger="1" minValue="0" maxValue="112"/>
    </cacheField>
    <cacheField name="BrNegativnoResenihPrijava" numFmtId="0">
      <sharedItems containsSemiMixedTypes="0" containsString="0" containsNumber="1" containsInteger="1" minValue="0" maxValue="108"/>
    </cacheField>
    <cacheField name="BrObustavljenihPrijava" numFmtId="0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8">
  <r>
    <x v="0"/>
    <x v="0"/>
    <n v="11"/>
    <n v="10"/>
    <n v="10"/>
    <n v="0"/>
    <n v="0"/>
  </r>
  <r>
    <x v="0"/>
    <x v="1"/>
    <n v="90"/>
    <n v="81"/>
    <n v="66"/>
    <n v="15"/>
    <n v="0"/>
  </r>
  <r>
    <x v="0"/>
    <x v="2"/>
    <n v="116"/>
    <n v="103"/>
    <n v="96"/>
    <n v="7"/>
    <n v="0"/>
  </r>
  <r>
    <x v="0"/>
    <x v="3"/>
    <n v="89"/>
    <n v="82"/>
    <n v="56"/>
    <n v="26"/>
    <n v="0"/>
  </r>
  <r>
    <x v="0"/>
    <x v="4"/>
    <n v="89"/>
    <n v="88"/>
    <n v="81"/>
    <n v="7"/>
    <n v="0"/>
  </r>
  <r>
    <x v="0"/>
    <x v="5"/>
    <n v="46"/>
    <n v="44"/>
    <n v="44"/>
    <n v="0"/>
    <n v="0"/>
  </r>
  <r>
    <x v="0"/>
    <x v="6"/>
    <n v="10"/>
    <n v="7"/>
    <n v="4"/>
    <n v="3"/>
    <n v="0"/>
  </r>
  <r>
    <x v="0"/>
    <x v="7"/>
    <n v="52"/>
    <n v="49"/>
    <n v="41"/>
    <n v="8"/>
    <n v="0"/>
  </r>
  <r>
    <x v="0"/>
    <x v="8"/>
    <n v="29"/>
    <n v="28"/>
    <n v="25"/>
    <n v="3"/>
    <n v="0"/>
  </r>
  <r>
    <x v="0"/>
    <x v="9"/>
    <n v="128"/>
    <n v="123"/>
    <n v="96"/>
    <n v="27"/>
    <n v="0"/>
  </r>
  <r>
    <x v="0"/>
    <x v="10"/>
    <n v="87"/>
    <n v="80"/>
    <n v="80"/>
    <n v="0"/>
    <n v="1"/>
  </r>
  <r>
    <x v="1"/>
    <x v="7"/>
    <n v="1"/>
    <n v="1"/>
    <n v="0"/>
    <n v="1"/>
    <n v="0"/>
  </r>
  <r>
    <x v="1"/>
    <x v="0"/>
    <n v="1"/>
    <n v="1"/>
    <n v="1"/>
    <n v="0"/>
    <n v="0"/>
  </r>
  <r>
    <x v="1"/>
    <x v="1"/>
    <n v="16"/>
    <n v="16"/>
    <n v="12"/>
    <n v="4"/>
    <n v="0"/>
  </r>
  <r>
    <x v="1"/>
    <x v="2"/>
    <n v="24"/>
    <n v="21"/>
    <n v="14"/>
    <n v="7"/>
    <n v="0"/>
  </r>
  <r>
    <x v="1"/>
    <x v="3"/>
    <n v="16"/>
    <n v="13"/>
    <n v="8"/>
    <n v="5"/>
    <n v="0"/>
  </r>
  <r>
    <x v="1"/>
    <x v="4"/>
    <n v="19"/>
    <n v="18"/>
    <n v="15"/>
    <n v="3"/>
    <n v="0"/>
  </r>
  <r>
    <x v="1"/>
    <x v="9"/>
    <n v="6"/>
    <n v="6"/>
    <n v="4"/>
    <n v="2"/>
    <n v="0"/>
  </r>
  <r>
    <x v="2"/>
    <x v="4"/>
    <n v="34"/>
    <n v="32"/>
    <n v="22"/>
    <n v="10"/>
    <n v="0"/>
  </r>
  <r>
    <x v="2"/>
    <x v="0"/>
    <n v="5"/>
    <n v="4"/>
    <n v="4"/>
    <n v="0"/>
    <n v="0"/>
  </r>
  <r>
    <x v="2"/>
    <x v="1"/>
    <n v="62"/>
    <n v="60"/>
    <n v="46"/>
    <n v="14"/>
    <n v="0"/>
  </r>
  <r>
    <x v="2"/>
    <x v="2"/>
    <n v="71"/>
    <n v="63"/>
    <n v="47"/>
    <n v="16"/>
    <n v="0"/>
  </r>
  <r>
    <x v="2"/>
    <x v="11"/>
    <n v="1"/>
    <n v="1"/>
    <n v="0"/>
    <n v="1"/>
    <n v="0"/>
  </r>
  <r>
    <x v="2"/>
    <x v="3"/>
    <n v="66"/>
    <n v="64"/>
    <n v="52"/>
    <n v="12"/>
    <n v="1"/>
  </r>
  <r>
    <x v="2"/>
    <x v="5"/>
    <n v="2"/>
    <n v="2"/>
    <n v="2"/>
    <n v="0"/>
    <n v="0"/>
  </r>
  <r>
    <x v="2"/>
    <x v="6"/>
    <n v="4"/>
    <n v="2"/>
    <n v="2"/>
    <n v="0"/>
    <n v="0"/>
  </r>
  <r>
    <x v="2"/>
    <x v="7"/>
    <n v="29"/>
    <n v="27"/>
    <n v="24"/>
    <n v="3"/>
    <n v="0"/>
  </r>
  <r>
    <x v="2"/>
    <x v="8"/>
    <n v="17"/>
    <n v="14"/>
    <n v="14"/>
    <n v="0"/>
    <n v="0"/>
  </r>
  <r>
    <x v="2"/>
    <x v="9"/>
    <n v="80"/>
    <n v="80"/>
    <n v="70"/>
    <n v="10"/>
    <n v="0"/>
  </r>
  <r>
    <x v="3"/>
    <x v="6"/>
    <n v="6"/>
    <n v="5"/>
    <n v="3"/>
    <n v="2"/>
    <n v="0"/>
  </r>
  <r>
    <x v="3"/>
    <x v="1"/>
    <n v="17"/>
    <n v="17"/>
    <n v="11"/>
    <n v="6"/>
    <n v="0"/>
  </r>
  <r>
    <x v="3"/>
    <x v="2"/>
    <n v="26"/>
    <n v="22"/>
    <n v="18"/>
    <n v="4"/>
    <n v="1"/>
  </r>
  <r>
    <x v="3"/>
    <x v="11"/>
    <n v="1"/>
    <n v="1"/>
    <n v="0"/>
    <n v="1"/>
    <n v="0"/>
  </r>
  <r>
    <x v="3"/>
    <x v="3"/>
    <n v="63"/>
    <n v="61"/>
    <n v="38"/>
    <n v="23"/>
    <n v="0"/>
  </r>
  <r>
    <x v="3"/>
    <x v="4"/>
    <n v="34"/>
    <n v="34"/>
    <n v="19"/>
    <n v="15"/>
    <n v="0"/>
  </r>
  <r>
    <x v="3"/>
    <x v="5"/>
    <n v="1"/>
    <n v="1"/>
    <n v="1"/>
    <n v="0"/>
    <n v="0"/>
  </r>
  <r>
    <x v="3"/>
    <x v="7"/>
    <n v="6"/>
    <n v="6"/>
    <n v="3"/>
    <n v="3"/>
    <n v="0"/>
  </r>
  <r>
    <x v="3"/>
    <x v="9"/>
    <n v="24"/>
    <n v="24"/>
    <n v="16"/>
    <n v="8"/>
    <n v="0"/>
  </r>
  <r>
    <x v="3"/>
    <x v="10"/>
    <n v="2"/>
    <n v="2"/>
    <n v="2"/>
    <n v="0"/>
    <n v="0"/>
  </r>
  <r>
    <x v="4"/>
    <x v="0"/>
    <n v="16"/>
    <n v="14"/>
    <n v="12"/>
    <n v="2"/>
    <n v="0"/>
  </r>
  <r>
    <x v="4"/>
    <x v="1"/>
    <n v="73"/>
    <n v="59"/>
    <n v="52"/>
    <n v="7"/>
    <n v="0"/>
  </r>
  <r>
    <x v="4"/>
    <x v="2"/>
    <n v="92"/>
    <n v="68"/>
    <n v="62"/>
    <n v="6"/>
    <n v="0"/>
  </r>
  <r>
    <x v="4"/>
    <x v="3"/>
    <n v="76"/>
    <n v="55"/>
    <n v="39"/>
    <n v="16"/>
    <n v="0"/>
  </r>
  <r>
    <x v="4"/>
    <x v="4"/>
    <n v="61"/>
    <n v="42"/>
    <n v="38"/>
    <n v="4"/>
    <n v="0"/>
  </r>
  <r>
    <x v="4"/>
    <x v="5"/>
    <n v="21"/>
    <n v="19"/>
    <n v="19"/>
    <n v="0"/>
    <n v="0"/>
  </r>
  <r>
    <x v="4"/>
    <x v="6"/>
    <n v="6"/>
    <n v="5"/>
    <n v="5"/>
    <n v="0"/>
    <n v="0"/>
  </r>
  <r>
    <x v="4"/>
    <x v="7"/>
    <n v="27"/>
    <n v="26"/>
    <n v="22"/>
    <n v="4"/>
    <n v="0"/>
  </r>
  <r>
    <x v="4"/>
    <x v="8"/>
    <n v="18"/>
    <n v="17"/>
    <n v="16"/>
    <n v="1"/>
    <n v="0"/>
  </r>
  <r>
    <x v="4"/>
    <x v="9"/>
    <n v="111"/>
    <n v="108"/>
    <n v="90"/>
    <n v="18"/>
    <n v="0"/>
  </r>
  <r>
    <x v="4"/>
    <x v="10"/>
    <n v="38"/>
    <n v="34"/>
    <n v="30"/>
    <n v="4"/>
    <n v="0"/>
  </r>
  <r>
    <x v="5"/>
    <x v="0"/>
    <n v="9"/>
    <n v="8"/>
    <n v="5"/>
    <n v="3"/>
    <n v="0"/>
  </r>
  <r>
    <x v="5"/>
    <x v="1"/>
    <n v="32"/>
    <n v="27"/>
    <n v="22"/>
    <n v="5"/>
    <n v="0"/>
  </r>
  <r>
    <x v="5"/>
    <x v="2"/>
    <n v="76"/>
    <n v="68"/>
    <n v="57"/>
    <n v="11"/>
    <n v="2"/>
  </r>
  <r>
    <x v="5"/>
    <x v="3"/>
    <n v="58"/>
    <n v="52"/>
    <n v="40"/>
    <n v="12"/>
    <n v="0"/>
  </r>
  <r>
    <x v="5"/>
    <x v="4"/>
    <n v="15"/>
    <n v="11"/>
    <n v="8"/>
    <n v="3"/>
    <n v="0"/>
  </r>
  <r>
    <x v="5"/>
    <x v="5"/>
    <n v="12"/>
    <n v="10"/>
    <n v="10"/>
    <n v="0"/>
    <n v="0"/>
  </r>
  <r>
    <x v="5"/>
    <x v="6"/>
    <n v="1"/>
    <n v="0"/>
    <n v="0"/>
    <n v="0"/>
    <n v="0"/>
  </r>
  <r>
    <x v="5"/>
    <x v="7"/>
    <n v="11"/>
    <n v="10"/>
    <n v="6"/>
    <n v="4"/>
    <n v="1"/>
  </r>
  <r>
    <x v="5"/>
    <x v="8"/>
    <n v="8"/>
    <n v="8"/>
    <n v="8"/>
    <n v="0"/>
    <n v="0"/>
  </r>
  <r>
    <x v="5"/>
    <x v="9"/>
    <n v="63"/>
    <n v="57"/>
    <n v="35"/>
    <n v="22"/>
    <n v="0"/>
  </r>
  <r>
    <x v="5"/>
    <x v="10"/>
    <n v="2"/>
    <n v="1"/>
    <n v="0"/>
    <n v="1"/>
    <n v="0"/>
  </r>
  <r>
    <x v="6"/>
    <x v="4"/>
    <n v="9"/>
    <n v="8"/>
    <n v="3"/>
    <n v="5"/>
    <n v="0"/>
  </r>
  <r>
    <x v="6"/>
    <x v="0"/>
    <n v="2"/>
    <n v="2"/>
    <n v="1"/>
    <n v="1"/>
    <n v="0"/>
  </r>
  <r>
    <x v="6"/>
    <x v="1"/>
    <n v="17"/>
    <n v="16"/>
    <n v="10"/>
    <n v="6"/>
    <n v="0"/>
  </r>
  <r>
    <x v="6"/>
    <x v="2"/>
    <n v="47"/>
    <n v="43"/>
    <n v="32"/>
    <n v="11"/>
    <n v="0"/>
  </r>
  <r>
    <x v="6"/>
    <x v="3"/>
    <n v="39"/>
    <n v="37"/>
    <n v="25"/>
    <n v="12"/>
    <n v="0"/>
  </r>
  <r>
    <x v="6"/>
    <x v="5"/>
    <n v="11"/>
    <n v="11"/>
    <n v="11"/>
    <n v="0"/>
    <n v="0"/>
  </r>
  <r>
    <x v="6"/>
    <x v="7"/>
    <n v="8"/>
    <n v="8"/>
    <n v="5"/>
    <n v="3"/>
    <n v="0"/>
  </r>
  <r>
    <x v="6"/>
    <x v="8"/>
    <n v="5"/>
    <n v="5"/>
    <n v="5"/>
    <n v="0"/>
    <n v="0"/>
  </r>
  <r>
    <x v="6"/>
    <x v="9"/>
    <n v="35"/>
    <n v="35"/>
    <n v="29"/>
    <n v="6"/>
    <n v="0"/>
  </r>
  <r>
    <x v="6"/>
    <x v="10"/>
    <n v="2"/>
    <n v="2"/>
    <n v="2"/>
    <n v="0"/>
    <n v="0"/>
  </r>
  <r>
    <x v="7"/>
    <x v="0"/>
    <n v="14"/>
    <n v="10"/>
    <n v="7"/>
    <n v="3"/>
    <n v="0"/>
  </r>
  <r>
    <x v="7"/>
    <x v="1"/>
    <n v="108"/>
    <n v="95"/>
    <n v="78"/>
    <n v="17"/>
    <n v="0"/>
  </r>
  <r>
    <x v="7"/>
    <x v="2"/>
    <n v="126"/>
    <n v="106"/>
    <n v="86"/>
    <n v="20"/>
    <n v="0"/>
  </r>
  <r>
    <x v="7"/>
    <x v="11"/>
    <n v="4"/>
    <n v="4"/>
    <n v="4"/>
    <n v="0"/>
    <n v="0"/>
  </r>
  <r>
    <x v="7"/>
    <x v="3"/>
    <n v="211"/>
    <n v="199"/>
    <n v="157"/>
    <n v="42"/>
    <n v="0"/>
  </r>
  <r>
    <x v="7"/>
    <x v="4"/>
    <n v="49"/>
    <n v="38"/>
    <n v="31"/>
    <n v="7"/>
    <n v="0"/>
  </r>
  <r>
    <x v="7"/>
    <x v="5"/>
    <n v="81"/>
    <n v="70"/>
    <n v="70"/>
    <n v="0"/>
    <n v="0"/>
  </r>
  <r>
    <x v="7"/>
    <x v="6"/>
    <n v="2"/>
    <n v="2"/>
    <n v="1"/>
    <n v="1"/>
    <n v="0"/>
  </r>
  <r>
    <x v="7"/>
    <x v="7"/>
    <n v="36"/>
    <n v="34"/>
    <n v="25"/>
    <n v="9"/>
    <n v="0"/>
  </r>
  <r>
    <x v="7"/>
    <x v="8"/>
    <n v="9"/>
    <n v="9"/>
    <n v="8"/>
    <n v="1"/>
    <n v="0"/>
  </r>
  <r>
    <x v="7"/>
    <x v="9"/>
    <n v="121"/>
    <n v="118"/>
    <n v="107"/>
    <n v="11"/>
    <n v="0"/>
  </r>
  <r>
    <x v="7"/>
    <x v="10"/>
    <n v="31"/>
    <n v="24"/>
    <n v="23"/>
    <n v="1"/>
    <n v="0"/>
  </r>
  <r>
    <x v="8"/>
    <x v="0"/>
    <n v="6"/>
    <n v="5"/>
    <n v="3"/>
    <n v="2"/>
    <n v="0"/>
  </r>
  <r>
    <x v="8"/>
    <x v="1"/>
    <n v="67"/>
    <n v="63"/>
    <n v="54"/>
    <n v="9"/>
    <n v="0"/>
  </r>
  <r>
    <x v="8"/>
    <x v="2"/>
    <n v="121"/>
    <n v="103"/>
    <n v="76"/>
    <n v="27"/>
    <n v="0"/>
  </r>
  <r>
    <x v="8"/>
    <x v="3"/>
    <n v="94"/>
    <n v="92"/>
    <n v="79"/>
    <n v="13"/>
    <n v="0"/>
  </r>
  <r>
    <x v="8"/>
    <x v="4"/>
    <n v="29"/>
    <n v="29"/>
    <n v="28"/>
    <n v="1"/>
    <n v="0"/>
  </r>
  <r>
    <x v="8"/>
    <x v="5"/>
    <n v="6"/>
    <n v="6"/>
    <n v="6"/>
    <n v="0"/>
    <n v="0"/>
  </r>
  <r>
    <x v="8"/>
    <x v="6"/>
    <n v="4"/>
    <n v="2"/>
    <n v="1"/>
    <n v="1"/>
    <n v="0"/>
  </r>
  <r>
    <x v="8"/>
    <x v="7"/>
    <n v="17"/>
    <n v="17"/>
    <n v="15"/>
    <n v="2"/>
    <n v="0"/>
  </r>
  <r>
    <x v="8"/>
    <x v="8"/>
    <n v="7"/>
    <n v="7"/>
    <n v="7"/>
    <n v="0"/>
    <n v="0"/>
  </r>
  <r>
    <x v="8"/>
    <x v="9"/>
    <n v="84"/>
    <n v="83"/>
    <n v="70"/>
    <n v="13"/>
    <n v="0"/>
  </r>
  <r>
    <x v="8"/>
    <x v="10"/>
    <n v="25"/>
    <n v="24"/>
    <n v="24"/>
    <n v="0"/>
    <n v="0"/>
  </r>
  <r>
    <x v="9"/>
    <x v="0"/>
    <n v="5"/>
    <n v="3"/>
    <n v="3"/>
    <n v="0"/>
    <n v="0"/>
  </r>
  <r>
    <x v="9"/>
    <x v="1"/>
    <n v="104"/>
    <n v="92"/>
    <n v="72"/>
    <n v="20"/>
    <n v="2"/>
  </r>
  <r>
    <x v="9"/>
    <x v="2"/>
    <n v="191"/>
    <n v="177"/>
    <n v="156"/>
    <n v="21"/>
    <n v="0"/>
  </r>
  <r>
    <x v="9"/>
    <x v="3"/>
    <n v="173"/>
    <n v="161"/>
    <n v="117"/>
    <n v="44"/>
    <n v="1"/>
  </r>
  <r>
    <x v="9"/>
    <x v="4"/>
    <n v="44"/>
    <n v="40"/>
    <n v="29"/>
    <n v="11"/>
    <n v="0"/>
  </r>
  <r>
    <x v="9"/>
    <x v="5"/>
    <n v="71"/>
    <n v="69"/>
    <n v="69"/>
    <n v="0"/>
    <n v="0"/>
  </r>
  <r>
    <x v="9"/>
    <x v="6"/>
    <n v="9"/>
    <n v="3"/>
    <n v="2"/>
    <n v="1"/>
    <n v="0"/>
  </r>
  <r>
    <x v="9"/>
    <x v="7"/>
    <n v="43"/>
    <n v="41"/>
    <n v="35"/>
    <n v="6"/>
    <n v="0"/>
  </r>
  <r>
    <x v="9"/>
    <x v="8"/>
    <n v="17"/>
    <n v="16"/>
    <n v="13"/>
    <n v="3"/>
    <n v="0"/>
  </r>
  <r>
    <x v="9"/>
    <x v="9"/>
    <n v="131"/>
    <n v="127"/>
    <n v="116"/>
    <n v="11"/>
    <n v="0"/>
  </r>
  <r>
    <x v="9"/>
    <x v="10"/>
    <n v="31"/>
    <n v="21"/>
    <n v="21"/>
    <n v="0"/>
    <n v="0"/>
  </r>
  <r>
    <x v="10"/>
    <x v="11"/>
    <n v="1"/>
    <n v="1"/>
    <n v="1"/>
    <n v="0"/>
    <n v="0"/>
  </r>
  <r>
    <x v="10"/>
    <x v="0"/>
    <n v="2"/>
    <n v="1"/>
    <n v="1"/>
    <n v="0"/>
    <n v="0"/>
  </r>
  <r>
    <x v="10"/>
    <x v="1"/>
    <n v="62"/>
    <n v="58"/>
    <n v="39"/>
    <n v="19"/>
    <n v="0"/>
  </r>
  <r>
    <x v="10"/>
    <x v="2"/>
    <n v="153"/>
    <n v="127"/>
    <n v="81"/>
    <n v="46"/>
    <n v="2"/>
  </r>
  <r>
    <x v="10"/>
    <x v="3"/>
    <n v="125"/>
    <n v="116"/>
    <n v="70"/>
    <n v="46"/>
    <n v="1"/>
  </r>
  <r>
    <x v="10"/>
    <x v="4"/>
    <n v="50"/>
    <n v="48"/>
    <n v="31"/>
    <n v="17"/>
    <n v="0"/>
  </r>
  <r>
    <x v="10"/>
    <x v="5"/>
    <n v="19"/>
    <n v="17"/>
    <n v="15"/>
    <n v="2"/>
    <n v="0"/>
  </r>
  <r>
    <x v="10"/>
    <x v="6"/>
    <n v="2"/>
    <n v="1"/>
    <n v="0"/>
    <n v="1"/>
    <n v="0"/>
  </r>
  <r>
    <x v="10"/>
    <x v="7"/>
    <n v="14"/>
    <n v="13"/>
    <n v="11"/>
    <n v="2"/>
    <n v="0"/>
  </r>
  <r>
    <x v="10"/>
    <x v="8"/>
    <n v="4"/>
    <n v="4"/>
    <n v="3"/>
    <n v="1"/>
    <n v="0"/>
  </r>
  <r>
    <x v="10"/>
    <x v="9"/>
    <n v="92"/>
    <n v="92"/>
    <n v="79"/>
    <n v="13"/>
    <n v="0"/>
  </r>
  <r>
    <x v="10"/>
    <x v="10"/>
    <n v="14"/>
    <n v="12"/>
    <n v="12"/>
    <n v="0"/>
    <n v="0"/>
  </r>
  <r>
    <x v="11"/>
    <x v="0"/>
    <n v="9"/>
    <n v="9"/>
    <n v="8"/>
    <n v="1"/>
    <n v="0"/>
  </r>
  <r>
    <x v="11"/>
    <x v="1"/>
    <n v="69"/>
    <n v="62"/>
    <n v="52"/>
    <n v="10"/>
    <n v="2"/>
  </r>
  <r>
    <x v="11"/>
    <x v="2"/>
    <n v="132"/>
    <n v="122"/>
    <n v="86"/>
    <n v="36"/>
    <n v="0"/>
  </r>
  <r>
    <x v="11"/>
    <x v="3"/>
    <n v="104"/>
    <n v="101"/>
    <n v="71"/>
    <n v="30"/>
    <n v="1"/>
  </r>
  <r>
    <x v="11"/>
    <x v="4"/>
    <n v="38"/>
    <n v="37"/>
    <n v="35"/>
    <n v="2"/>
    <n v="0"/>
  </r>
  <r>
    <x v="11"/>
    <x v="5"/>
    <n v="13"/>
    <n v="11"/>
    <n v="11"/>
    <n v="0"/>
    <n v="0"/>
  </r>
  <r>
    <x v="11"/>
    <x v="6"/>
    <n v="76"/>
    <n v="59"/>
    <n v="47"/>
    <n v="12"/>
    <n v="0"/>
  </r>
  <r>
    <x v="11"/>
    <x v="7"/>
    <n v="17"/>
    <n v="17"/>
    <n v="17"/>
    <n v="0"/>
    <n v="0"/>
  </r>
  <r>
    <x v="11"/>
    <x v="8"/>
    <n v="6"/>
    <n v="5"/>
    <n v="5"/>
    <n v="0"/>
    <n v="0"/>
  </r>
  <r>
    <x v="11"/>
    <x v="9"/>
    <n v="87"/>
    <n v="87"/>
    <n v="73"/>
    <n v="14"/>
    <n v="0"/>
  </r>
  <r>
    <x v="11"/>
    <x v="10"/>
    <n v="36"/>
    <n v="33"/>
    <n v="32"/>
    <n v="1"/>
    <n v="0"/>
  </r>
  <r>
    <x v="12"/>
    <x v="12"/>
    <n v="3"/>
    <n v="2"/>
    <n v="2"/>
    <n v="0"/>
    <n v="1"/>
  </r>
  <r>
    <x v="12"/>
    <x v="0"/>
    <n v="18"/>
    <n v="18"/>
    <n v="18"/>
    <n v="0"/>
    <n v="0"/>
  </r>
  <r>
    <x v="12"/>
    <x v="1"/>
    <n v="109"/>
    <n v="102"/>
    <n v="64"/>
    <n v="38"/>
    <n v="0"/>
  </r>
  <r>
    <x v="12"/>
    <x v="2"/>
    <n v="153"/>
    <n v="133"/>
    <n v="112"/>
    <n v="21"/>
    <n v="2"/>
  </r>
  <r>
    <x v="12"/>
    <x v="3"/>
    <n v="129"/>
    <n v="127"/>
    <n v="68"/>
    <n v="59"/>
    <n v="0"/>
  </r>
  <r>
    <x v="12"/>
    <x v="4"/>
    <n v="80"/>
    <n v="76"/>
    <n v="49"/>
    <n v="27"/>
    <n v="0"/>
  </r>
  <r>
    <x v="12"/>
    <x v="5"/>
    <n v="68"/>
    <n v="59"/>
    <n v="59"/>
    <n v="0"/>
    <n v="0"/>
  </r>
  <r>
    <x v="12"/>
    <x v="6"/>
    <n v="2"/>
    <n v="1"/>
    <n v="0"/>
    <n v="1"/>
    <n v="0"/>
  </r>
  <r>
    <x v="12"/>
    <x v="7"/>
    <n v="48"/>
    <n v="40"/>
    <n v="19"/>
    <n v="21"/>
    <n v="3"/>
  </r>
  <r>
    <x v="12"/>
    <x v="8"/>
    <n v="11"/>
    <n v="10"/>
    <n v="9"/>
    <n v="1"/>
    <n v="0"/>
  </r>
  <r>
    <x v="12"/>
    <x v="9"/>
    <n v="150"/>
    <n v="148"/>
    <n v="122"/>
    <n v="26"/>
    <n v="0"/>
  </r>
  <r>
    <x v="12"/>
    <x v="10"/>
    <n v="41"/>
    <n v="41"/>
    <n v="41"/>
    <n v="0"/>
    <n v="0"/>
  </r>
  <r>
    <x v="13"/>
    <x v="1"/>
    <n v="39"/>
    <n v="37"/>
    <n v="22"/>
    <n v="15"/>
    <n v="1"/>
  </r>
  <r>
    <x v="13"/>
    <x v="2"/>
    <n v="101"/>
    <n v="84"/>
    <n v="55"/>
    <n v="29"/>
    <n v="3"/>
  </r>
  <r>
    <x v="13"/>
    <x v="3"/>
    <n v="21"/>
    <n v="20"/>
    <n v="10"/>
    <n v="10"/>
    <n v="0"/>
  </r>
  <r>
    <x v="13"/>
    <x v="4"/>
    <n v="3"/>
    <n v="3"/>
    <n v="1"/>
    <n v="2"/>
    <n v="0"/>
  </r>
  <r>
    <x v="13"/>
    <x v="5"/>
    <n v="32"/>
    <n v="31"/>
    <n v="31"/>
    <n v="0"/>
    <n v="0"/>
  </r>
  <r>
    <x v="13"/>
    <x v="7"/>
    <n v="20"/>
    <n v="20"/>
    <n v="12"/>
    <n v="8"/>
    <n v="0"/>
  </r>
  <r>
    <x v="13"/>
    <x v="8"/>
    <n v="6"/>
    <n v="6"/>
    <n v="6"/>
    <n v="0"/>
    <n v="0"/>
  </r>
  <r>
    <x v="13"/>
    <x v="9"/>
    <n v="26"/>
    <n v="26"/>
    <n v="23"/>
    <n v="3"/>
    <n v="0"/>
  </r>
  <r>
    <x v="13"/>
    <x v="10"/>
    <n v="1"/>
    <n v="1"/>
    <n v="1"/>
    <n v="0"/>
    <n v="0"/>
  </r>
  <r>
    <x v="14"/>
    <x v="0"/>
    <n v="33"/>
    <n v="30"/>
    <n v="27"/>
    <n v="3"/>
    <n v="0"/>
  </r>
  <r>
    <x v="14"/>
    <x v="12"/>
    <n v="1"/>
    <n v="1"/>
    <n v="0"/>
    <n v="1"/>
    <n v="0"/>
  </r>
  <r>
    <x v="14"/>
    <x v="1"/>
    <n v="303"/>
    <n v="227"/>
    <n v="165"/>
    <n v="62"/>
    <n v="0"/>
  </r>
  <r>
    <x v="14"/>
    <x v="2"/>
    <n v="508"/>
    <n v="412"/>
    <n v="317"/>
    <n v="95"/>
    <n v="2"/>
  </r>
  <r>
    <x v="14"/>
    <x v="3"/>
    <n v="459"/>
    <n v="407"/>
    <n v="270"/>
    <n v="137"/>
    <n v="0"/>
  </r>
  <r>
    <x v="14"/>
    <x v="4"/>
    <n v="159"/>
    <n v="126"/>
    <n v="74"/>
    <n v="52"/>
    <n v="0"/>
  </r>
  <r>
    <x v="14"/>
    <x v="13"/>
    <n v="1"/>
    <n v="1"/>
    <n v="0"/>
    <n v="1"/>
    <n v="0"/>
  </r>
  <r>
    <x v="14"/>
    <x v="5"/>
    <n v="189"/>
    <n v="165"/>
    <n v="162"/>
    <n v="3"/>
    <n v="0"/>
  </r>
  <r>
    <x v="14"/>
    <x v="6"/>
    <n v="84"/>
    <n v="60"/>
    <n v="41"/>
    <n v="19"/>
    <n v="0"/>
  </r>
  <r>
    <x v="14"/>
    <x v="7"/>
    <n v="114"/>
    <n v="91"/>
    <n v="71"/>
    <n v="20"/>
    <n v="0"/>
  </r>
  <r>
    <x v="14"/>
    <x v="8"/>
    <n v="60"/>
    <n v="52"/>
    <n v="45"/>
    <n v="7"/>
    <n v="0"/>
  </r>
  <r>
    <x v="14"/>
    <x v="9"/>
    <n v="370"/>
    <n v="351"/>
    <n v="277"/>
    <n v="74"/>
    <n v="0"/>
  </r>
  <r>
    <x v="14"/>
    <x v="10"/>
    <n v="47"/>
    <n v="34"/>
    <n v="34"/>
    <n v="0"/>
    <n v="0"/>
  </r>
  <r>
    <x v="14"/>
    <x v="9"/>
    <n v="20"/>
    <n v="20"/>
    <n v="13"/>
    <n v="7"/>
    <n v="0"/>
  </r>
  <r>
    <x v="14"/>
    <x v="1"/>
    <n v="2"/>
    <n v="2"/>
    <n v="1"/>
    <n v="1"/>
    <n v="0"/>
  </r>
  <r>
    <x v="14"/>
    <x v="3"/>
    <n v="11"/>
    <n v="11"/>
    <n v="11"/>
    <n v="0"/>
    <n v="0"/>
  </r>
  <r>
    <x v="14"/>
    <x v="4"/>
    <n v="5"/>
    <n v="5"/>
    <n v="4"/>
    <n v="1"/>
    <n v="0"/>
  </r>
  <r>
    <x v="14"/>
    <x v="5"/>
    <n v="2"/>
    <n v="2"/>
    <n v="2"/>
    <n v="0"/>
    <n v="0"/>
  </r>
  <r>
    <x v="14"/>
    <x v="10"/>
    <n v="3"/>
    <n v="3"/>
    <n v="3"/>
    <n v="0"/>
    <n v="0"/>
  </r>
  <r>
    <x v="15"/>
    <x v="0"/>
    <n v="23"/>
    <n v="18"/>
    <n v="17"/>
    <n v="1"/>
    <n v="0"/>
  </r>
  <r>
    <x v="15"/>
    <x v="1"/>
    <n v="125"/>
    <n v="114"/>
    <n v="72"/>
    <n v="42"/>
    <n v="0"/>
  </r>
  <r>
    <x v="15"/>
    <x v="2"/>
    <n v="181"/>
    <n v="165"/>
    <n v="106"/>
    <n v="59"/>
    <n v="0"/>
  </r>
  <r>
    <x v="15"/>
    <x v="3"/>
    <n v="190"/>
    <n v="178"/>
    <n v="139"/>
    <n v="39"/>
    <n v="1"/>
  </r>
  <r>
    <x v="15"/>
    <x v="4"/>
    <n v="99"/>
    <n v="93"/>
    <n v="64"/>
    <n v="29"/>
    <n v="1"/>
  </r>
  <r>
    <x v="15"/>
    <x v="5"/>
    <n v="147"/>
    <n v="138"/>
    <n v="137"/>
    <n v="1"/>
    <n v="0"/>
  </r>
  <r>
    <x v="15"/>
    <x v="6"/>
    <n v="13"/>
    <n v="13"/>
    <n v="7"/>
    <n v="6"/>
    <n v="0"/>
  </r>
  <r>
    <x v="15"/>
    <x v="7"/>
    <n v="31"/>
    <n v="31"/>
    <n v="17"/>
    <n v="14"/>
    <n v="0"/>
  </r>
  <r>
    <x v="15"/>
    <x v="8"/>
    <n v="12"/>
    <n v="12"/>
    <n v="9"/>
    <n v="3"/>
    <n v="0"/>
  </r>
  <r>
    <x v="15"/>
    <x v="9"/>
    <n v="136"/>
    <n v="134"/>
    <n v="123"/>
    <n v="11"/>
    <n v="0"/>
  </r>
  <r>
    <x v="15"/>
    <x v="10"/>
    <n v="38"/>
    <n v="33"/>
    <n v="33"/>
    <n v="0"/>
    <n v="0"/>
  </r>
  <r>
    <x v="16"/>
    <x v="2"/>
    <n v="68"/>
    <n v="62"/>
    <n v="49"/>
    <n v="13"/>
    <n v="0"/>
  </r>
  <r>
    <x v="16"/>
    <x v="0"/>
    <n v="6"/>
    <n v="6"/>
    <n v="5"/>
    <n v="1"/>
    <n v="0"/>
  </r>
  <r>
    <x v="16"/>
    <x v="1"/>
    <n v="49"/>
    <n v="48"/>
    <n v="32"/>
    <n v="16"/>
    <n v="0"/>
  </r>
  <r>
    <x v="16"/>
    <x v="3"/>
    <n v="76"/>
    <n v="76"/>
    <n v="57"/>
    <n v="19"/>
    <n v="0"/>
  </r>
  <r>
    <x v="16"/>
    <x v="4"/>
    <n v="21"/>
    <n v="20"/>
    <n v="13"/>
    <n v="7"/>
    <n v="0"/>
  </r>
  <r>
    <x v="16"/>
    <x v="5"/>
    <n v="12"/>
    <n v="9"/>
    <n v="9"/>
    <n v="0"/>
    <n v="0"/>
  </r>
  <r>
    <x v="16"/>
    <x v="6"/>
    <n v="1"/>
    <n v="1"/>
    <n v="1"/>
    <n v="0"/>
    <n v="0"/>
  </r>
  <r>
    <x v="16"/>
    <x v="7"/>
    <n v="22"/>
    <n v="21"/>
    <n v="17"/>
    <n v="4"/>
    <n v="0"/>
  </r>
  <r>
    <x v="16"/>
    <x v="8"/>
    <n v="10"/>
    <n v="10"/>
    <n v="10"/>
    <n v="0"/>
    <n v="0"/>
  </r>
  <r>
    <x v="16"/>
    <x v="9"/>
    <n v="76"/>
    <n v="76"/>
    <n v="69"/>
    <n v="7"/>
    <n v="0"/>
  </r>
  <r>
    <x v="16"/>
    <x v="10"/>
    <n v="12"/>
    <n v="12"/>
    <n v="12"/>
    <n v="0"/>
    <n v="0"/>
  </r>
  <r>
    <x v="17"/>
    <x v="0"/>
    <n v="10"/>
    <n v="10"/>
    <n v="10"/>
    <n v="0"/>
    <n v="0"/>
  </r>
  <r>
    <x v="17"/>
    <x v="1"/>
    <n v="78"/>
    <n v="73"/>
    <n v="46"/>
    <n v="27"/>
    <n v="0"/>
  </r>
  <r>
    <x v="17"/>
    <x v="2"/>
    <n v="80"/>
    <n v="76"/>
    <n v="59"/>
    <n v="17"/>
    <n v="0"/>
  </r>
  <r>
    <x v="17"/>
    <x v="11"/>
    <n v="1"/>
    <n v="1"/>
    <n v="0"/>
    <n v="1"/>
    <n v="0"/>
  </r>
  <r>
    <x v="17"/>
    <x v="3"/>
    <n v="185"/>
    <n v="175"/>
    <n v="131"/>
    <n v="44"/>
    <n v="1"/>
  </r>
  <r>
    <x v="17"/>
    <x v="4"/>
    <n v="20"/>
    <n v="17"/>
    <n v="9"/>
    <n v="8"/>
    <n v="0"/>
  </r>
  <r>
    <x v="17"/>
    <x v="5"/>
    <n v="45"/>
    <n v="43"/>
    <n v="43"/>
    <n v="0"/>
    <n v="0"/>
  </r>
  <r>
    <x v="17"/>
    <x v="6"/>
    <n v="5"/>
    <n v="5"/>
    <n v="2"/>
    <n v="3"/>
    <n v="0"/>
  </r>
  <r>
    <x v="17"/>
    <x v="7"/>
    <n v="19"/>
    <n v="12"/>
    <n v="10"/>
    <n v="2"/>
    <n v="0"/>
  </r>
  <r>
    <x v="17"/>
    <x v="8"/>
    <n v="3"/>
    <n v="2"/>
    <n v="2"/>
    <n v="0"/>
    <n v="0"/>
  </r>
  <r>
    <x v="17"/>
    <x v="9"/>
    <n v="107"/>
    <n v="104"/>
    <n v="85"/>
    <n v="19"/>
    <n v="1"/>
  </r>
  <r>
    <x v="18"/>
    <x v="1"/>
    <n v="46"/>
    <n v="43"/>
    <n v="29"/>
    <n v="14"/>
    <n v="0"/>
  </r>
  <r>
    <x v="18"/>
    <x v="0"/>
    <n v="5"/>
    <n v="5"/>
    <n v="4"/>
    <n v="1"/>
    <n v="0"/>
  </r>
  <r>
    <x v="18"/>
    <x v="2"/>
    <n v="74"/>
    <n v="61"/>
    <n v="52"/>
    <n v="9"/>
    <n v="0"/>
  </r>
  <r>
    <x v="18"/>
    <x v="3"/>
    <n v="82"/>
    <n v="77"/>
    <n v="60"/>
    <n v="17"/>
    <n v="0"/>
  </r>
  <r>
    <x v="18"/>
    <x v="4"/>
    <n v="17"/>
    <n v="17"/>
    <n v="13"/>
    <n v="4"/>
    <n v="0"/>
  </r>
  <r>
    <x v="18"/>
    <x v="5"/>
    <n v="28"/>
    <n v="27"/>
    <n v="27"/>
    <n v="0"/>
    <n v="0"/>
  </r>
  <r>
    <x v="18"/>
    <x v="6"/>
    <n v="5"/>
    <n v="4"/>
    <n v="3"/>
    <n v="1"/>
    <n v="0"/>
  </r>
  <r>
    <x v="18"/>
    <x v="7"/>
    <n v="17"/>
    <n v="17"/>
    <n v="14"/>
    <n v="3"/>
    <n v="0"/>
  </r>
  <r>
    <x v="18"/>
    <x v="8"/>
    <n v="2"/>
    <n v="2"/>
    <n v="2"/>
    <n v="0"/>
    <n v="0"/>
  </r>
  <r>
    <x v="18"/>
    <x v="9"/>
    <n v="59"/>
    <n v="59"/>
    <n v="47"/>
    <n v="12"/>
    <n v="0"/>
  </r>
  <r>
    <x v="18"/>
    <x v="10"/>
    <n v="5"/>
    <n v="4"/>
    <n v="4"/>
    <n v="0"/>
    <n v="0"/>
  </r>
  <r>
    <x v="19"/>
    <x v="0"/>
    <n v="7"/>
    <n v="6"/>
    <n v="6"/>
    <n v="0"/>
    <n v="0"/>
  </r>
  <r>
    <x v="19"/>
    <x v="1"/>
    <n v="73"/>
    <n v="71"/>
    <n v="49"/>
    <n v="22"/>
    <n v="0"/>
  </r>
  <r>
    <x v="19"/>
    <x v="2"/>
    <n v="107"/>
    <n v="92"/>
    <n v="70"/>
    <n v="22"/>
    <n v="0"/>
  </r>
  <r>
    <x v="19"/>
    <x v="3"/>
    <n v="102"/>
    <n v="91"/>
    <n v="73"/>
    <n v="18"/>
    <n v="1"/>
  </r>
  <r>
    <x v="19"/>
    <x v="4"/>
    <n v="54"/>
    <n v="50"/>
    <n v="44"/>
    <n v="6"/>
    <n v="0"/>
  </r>
  <r>
    <x v="19"/>
    <x v="5"/>
    <n v="25"/>
    <n v="24"/>
    <n v="24"/>
    <n v="0"/>
    <n v="1"/>
  </r>
  <r>
    <x v="19"/>
    <x v="6"/>
    <n v="11"/>
    <n v="10"/>
    <n v="10"/>
    <n v="0"/>
    <n v="1"/>
  </r>
  <r>
    <x v="19"/>
    <x v="7"/>
    <n v="9"/>
    <n v="9"/>
    <n v="9"/>
    <n v="0"/>
    <n v="0"/>
  </r>
  <r>
    <x v="19"/>
    <x v="8"/>
    <n v="3"/>
    <n v="2"/>
    <n v="2"/>
    <n v="0"/>
    <n v="0"/>
  </r>
  <r>
    <x v="19"/>
    <x v="9"/>
    <n v="97"/>
    <n v="96"/>
    <n v="83"/>
    <n v="13"/>
    <n v="1"/>
  </r>
  <r>
    <x v="19"/>
    <x v="10"/>
    <n v="33"/>
    <n v="29"/>
    <n v="29"/>
    <n v="0"/>
    <n v="0"/>
  </r>
  <r>
    <x v="20"/>
    <x v="0"/>
    <n v="7"/>
    <n v="6"/>
    <n v="6"/>
    <n v="0"/>
    <n v="1"/>
  </r>
  <r>
    <x v="20"/>
    <x v="1"/>
    <n v="99"/>
    <n v="86"/>
    <n v="64"/>
    <n v="22"/>
    <n v="7"/>
  </r>
  <r>
    <x v="20"/>
    <x v="2"/>
    <n v="99"/>
    <n v="85"/>
    <n v="81"/>
    <n v="4"/>
    <n v="2"/>
  </r>
  <r>
    <x v="20"/>
    <x v="3"/>
    <n v="124"/>
    <n v="118"/>
    <n v="101"/>
    <n v="17"/>
    <n v="1"/>
  </r>
  <r>
    <x v="20"/>
    <x v="4"/>
    <n v="8"/>
    <n v="5"/>
    <n v="4"/>
    <n v="1"/>
    <n v="1"/>
  </r>
  <r>
    <x v="20"/>
    <x v="5"/>
    <n v="27"/>
    <n v="26"/>
    <n v="26"/>
    <n v="0"/>
    <n v="0"/>
  </r>
  <r>
    <x v="20"/>
    <x v="6"/>
    <n v="22"/>
    <n v="18"/>
    <n v="15"/>
    <n v="3"/>
    <n v="0"/>
  </r>
  <r>
    <x v="20"/>
    <x v="7"/>
    <n v="24"/>
    <n v="0"/>
    <n v="0"/>
    <n v="0"/>
    <n v="0"/>
  </r>
  <r>
    <x v="20"/>
    <x v="8"/>
    <n v="4"/>
    <n v="0"/>
    <n v="0"/>
    <n v="0"/>
    <n v="0"/>
  </r>
  <r>
    <x v="20"/>
    <x v="9"/>
    <n v="169"/>
    <n v="165"/>
    <n v="120"/>
    <n v="45"/>
    <n v="0"/>
  </r>
  <r>
    <x v="20"/>
    <x v="10"/>
    <n v="2"/>
    <n v="2"/>
    <n v="2"/>
    <n v="0"/>
    <n v="0"/>
  </r>
  <r>
    <x v="21"/>
    <x v="1"/>
    <n v="95"/>
    <n v="93"/>
    <n v="66"/>
    <n v="27"/>
    <n v="0"/>
  </r>
  <r>
    <x v="21"/>
    <x v="0"/>
    <n v="6"/>
    <n v="2"/>
    <n v="2"/>
    <n v="0"/>
    <n v="0"/>
  </r>
  <r>
    <x v="21"/>
    <x v="2"/>
    <n v="166"/>
    <n v="146"/>
    <n v="134"/>
    <n v="12"/>
    <n v="4"/>
  </r>
  <r>
    <x v="21"/>
    <x v="3"/>
    <n v="364"/>
    <n v="355"/>
    <n v="322"/>
    <n v="33"/>
    <n v="3"/>
  </r>
  <r>
    <x v="21"/>
    <x v="5"/>
    <n v="25"/>
    <n v="21"/>
    <n v="21"/>
    <n v="0"/>
    <n v="4"/>
  </r>
  <r>
    <x v="21"/>
    <x v="6"/>
    <n v="23"/>
    <n v="21"/>
    <n v="21"/>
    <n v="0"/>
    <n v="0"/>
  </r>
  <r>
    <x v="21"/>
    <x v="7"/>
    <n v="6"/>
    <n v="6"/>
    <n v="4"/>
    <n v="2"/>
    <n v="0"/>
  </r>
  <r>
    <x v="21"/>
    <x v="8"/>
    <n v="2"/>
    <n v="2"/>
    <n v="2"/>
    <n v="0"/>
    <n v="0"/>
  </r>
  <r>
    <x v="21"/>
    <x v="9"/>
    <n v="131"/>
    <n v="131"/>
    <n v="121"/>
    <n v="10"/>
    <n v="0"/>
  </r>
  <r>
    <x v="22"/>
    <x v="0"/>
    <n v="10"/>
    <n v="9"/>
    <n v="7"/>
    <n v="2"/>
    <n v="0"/>
  </r>
  <r>
    <x v="22"/>
    <x v="1"/>
    <n v="28"/>
    <n v="28"/>
    <n v="19"/>
    <n v="9"/>
    <n v="0"/>
  </r>
  <r>
    <x v="22"/>
    <x v="2"/>
    <n v="48"/>
    <n v="44"/>
    <n v="28"/>
    <n v="16"/>
    <n v="0"/>
  </r>
  <r>
    <x v="22"/>
    <x v="3"/>
    <n v="57"/>
    <n v="53"/>
    <n v="38"/>
    <n v="15"/>
    <n v="1"/>
  </r>
  <r>
    <x v="22"/>
    <x v="4"/>
    <n v="4"/>
    <n v="4"/>
    <n v="4"/>
    <n v="0"/>
    <n v="0"/>
  </r>
  <r>
    <x v="22"/>
    <x v="5"/>
    <n v="24"/>
    <n v="24"/>
    <n v="24"/>
    <n v="0"/>
    <n v="0"/>
  </r>
  <r>
    <x v="22"/>
    <x v="6"/>
    <n v="6"/>
    <n v="3"/>
    <n v="1"/>
    <n v="2"/>
    <n v="0"/>
  </r>
  <r>
    <x v="22"/>
    <x v="7"/>
    <n v="15"/>
    <n v="15"/>
    <n v="8"/>
    <n v="7"/>
    <n v="0"/>
  </r>
  <r>
    <x v="22"/>
    <x v="8"/>
    <n v="1"/>
    <n v="0"/>
    <n v="0"/>
    <n v="0"/>
    <n v="0"/>
  </r>
  <r>
    <x v="22"/>
    <x v="9"/>
    <n v="69"/>
    <n v="67"/>
    <n v="51"/>
    <n v="16"/>
    <n v="0"/>
  </r>
  <r>
    <x v="22"/>
    <x v="10"/>
    <n v="1"/>
    <n v="1"/>
    <n v="0"/>
    <n v="1"/>
    <n v="0"/>
  </r>
  <r>
    <x v="23"/>
    <x v="1"/>
    <n v="47"/>
    <n v="44"/>
    <n v="34"/>
    <n v="10"/>
    <n v="1"/>
  </r>
  <r>
    <x v="23"/>
    <x v="0"/>
    <n v="6"/>
    <n v="6"/>
    <n v="5"/>
    <n v="1"/>
    <n v="0"/>
  </r>
  <r>
    <x v="23"/>
    <x v="2"/>
    <n v="111"/>
    <n v="97"/>
    <n v="71"/>
    <n v="26"/>
    <n v="0"/>
  </r>
  <r>
    <x v="23"/>
    <x v="3"/>
    <n v="46"/>
    <n v="46"/>
    <n v="35"/>
    <n v="11"/>
    <n v="1"/>
  </r>
  <r>
    <x v="23"/>
    <x v="4"/>
    <n v="17"/>
    <n v="17"/>
    <n v="17"/>
    <n v="0"/>
    <n v="0"/>
  </r>
  <r>
    <x v="23"/>
    <x v="5"/>
    <n v="27"/>
    <n v="21"/>
    <n v="20"/>
    <n v="1"/>
    <n v="0"/>
  </r>
  <r>
    <x v="23"/>
    <x v="6"/>
    <n v="13"/>
    <n v="11"/>
    <n v="7"/>
    <n v="4"/>
    <n v="0"/>
  </r>
  <r>
    <x v="23"/>
    <x v="7"/>
    <n v="13"/>
    <n v="11"/>
    <n v="11"/>
    <n v="0"/>
    <n v="0"/>
  </r>
  <r>
    <x v="23"/>
    <x v="8"/>
    <n v="3"/>
    <n v="2"/>
    <n v="2"/>
    <n v="0"/>
    <n v="0"/>
  </r>
  <r>
    <x v="23"/>
    <x v="9"/>
    <n v="60"/>
    <n v="60"/>
    <n v="44"/>
    <n v="16"/>
    <n v="0"/>
  </r>
  <r>
    <x v="24"/>
    <x v="0"/>
    <n v="13"/>
    <n v="12"/>
    <n v="12"/>
    <n v="0"/>
    <n v="0"/>
  </r>
  <r>
    <x v="24"/>
    <x v="1"/>
    <n v="133"/>
    <n v="122"/>
    <n v="97"/>
    <n v="25"/>
    <n v="0"/>
  </r>
  <r>
    <x v="24"/>
    <x v="2"/>
    <n v="240"/>
    <n v="196"/>
    <n v="131"/>
    <n v="65"/>
    <n v="0"/>
  </r>
  <r>
    <x v="24"/>
    <x v="3"/>
    <n v="135"/>
    <n v="128"/>
    <n v="90"/>
    <n v="36"/>
    <n v="1"/>
  </r>
  <r>
    <x v="24"/>
    <x v="4"/>
    <n v="103"/>
    <n v="94"/>
    <n v="80"/>
    <n v="16"/>
    <n v="0"/>
  </r>
  <r>
    <x v="24"/>
    <x v="5"/>
    <n v="32"/>
    <n v="28"/>
    <n v="28"/>
    <n v="0"/>
    <n v="0"/>
  </r>
  <r>
    <x v="24"/>
    <x v="7"/>
    <n v="58"/>
    <n v="58"/>
    <n v="37"/>
    <n v="21"/>
    <n v="0"/>
  </r>
  <r>
    <x v="24"/>
    <x v="8"/>
    <n v="12"/>
    <n v="12"/>
    <n v="12"/>
    <n v="0"/>
    <n v="0"/>
  </r>
  <r>
    <x v="24"/>
    <x v="9"/>
    <n v="158"/>
    <n v="158"/>
    <n v="129"/>
    <n v="29"/>
    <n v="0"/>
  </r>
  <r>
    <x v="24"/>
    <x v="10"/>
    <n v="63"/>
    <n v="57"/>
    <n v="56"/>
    <n v="1"/>
    <n v="0"/>
  </r>
  <r>
    <x v="25"/>
    <x v="11"/>
    <n v="8"/>
    <n v="8"/>
    <n v="5"/>
    <n v="3"/>
    <n v="0"/>
  </r>
  <r>
    <x v="25"/>
    <x v="0"/>
    <n v="88"/>
    <n v="79"/>
    <n v="62"/>
    <n v="17"/>
    <n v="0"/>
  </r>
  <r>
    <x v="25"/>
    <x v="1"/>
    <n v="235"/>
    <n v="200"/>
    <n v="87"/>
    <n v="113"/>
    <n v="1"/>
  </r>
  <r>
    <x v="25"/>
    <x v="2"/>
    <n v="761"/>
    <n v="523"/>
    <n v="256"/>
    <n v="267"/>
    <n v="0"/>
  </r>
  <r>
    <x v="25"/>
    <x v="3"/>
    <n v="232"/>
    <n v="204"/>
    <n v="83"/>
    <n v="121"/>
    <n v="0"/>
  </r>
  <r>
    <x v="25"/>
    <x v="4"/>
    <n v="152"/>
    <n v="125"/>
    <n v="40"/>
    <n v="85"/>
    <n v="1"/>
  </r>
  <r>
    <x v="25"/>
    <x v="5"/>
    <n v="223"/>
    <n v="197"/>
    <n v="194"/>
    <n v="3"/>
    <n v="0"/>
  </r>
  <r>
    <x v="25"/>
    <x v="6"/>
    <n v="150"/>
    <n v="103"/>
    <n v="33"/>
    <n v="70"/>
    <n v="0"/>
  </r>
  <r>
    <x v="25"/>
    <x v="7"/>
    <n v="102"/>
    <n v="86"/>
    <n v="28"/>
    <n v="58"/>
    <n v="0"/>
  </r>
  <r>
    <x v="25"/>
    <x v="8"/>
    <n v="25"/>
    <n v="23"/>
    <n v="16"/>
    <n v="7"/>
    <n v="0"/>
  </r>
  <r>
    <x v="25"/>
    <x v="9"/>
    <n v="261"/>
    <n v="250"/>
    <n v="167"/>
    <n v="83"/>
    <n v="0"/>
  </r>
  <r>
    <x v="25"/>
    <x v="10"/>
    <n v="16"/>
    <n v="0"/>
    <n v="0"/>
    <n v="0"/>
    <n v="0"/>
  </r>
  <r>
    <x v="26"/>
    <x v="3"/>
    <n v="1"/>
    <n v="1"/>
    <n v="1"/>
    <n v="1"/>
    <n v="0"/>
  </r>
  <r>
    <x v="26"/>
    <x v="1"/>
    <n v="8"/>
    <n v="8"/>
    <n v="6"/>
    <n v="2"/>
    <n v="0"/>
  </r>
  <r>
    <x v="26"/>
    <x v="14"/>
    <n v="19"/>
    <n v="11"/>
    <n v="8"/>
    <n v="3"/>
    <n v="0"/>
  </r>
  <r>
    <x v="26"/>
    <x v="4"/>
    <n v="44"/>
    <n v="44"/>
    <n v="44"/>
    <n v="0"/>
    <n v="0"/>
  </r>
  <r>
    <x v="26"/>
    <x v="5"/>
    <n v="3"/>
    <n v="3"/>
    <n v="3"/>
    <n v="0"/>
    <n v="0"/>
  </r>
  <r>
    <x v="26"/>
    <x v="6"/>
    <n v="3"/>
    <n v="3"/>
    <n v="1"/>
    <n v="2"/>
    <n v="0"/>
  </r>
  <r>
    <x v="26"/>
    <x v="7"/>
    <n v="6"/>
    <n v="3"/>
    <n v="2"/>
    <n v="1"/>
    <n v="0"/>
  </r>
  <r>
    <x v="26"/>
    <x v="8"/>
    <n v="1"/>
    <n v="0"/>
    <n v="0"/>
    <n v="0"/>
    <n v="0"/>
  </r>
  <r>
    <x v="26"/>
    <x v="9"/>
    <n v="23"/>
    <n v="22"/>
    <n v="17"/>
    <n v="5"/>
    <n v="0"/>
  </r>
  <r>
    <x v="26"/>
    <x v="10"/>
    <n v="4"/>
    <n v="0"/>
    <n v="0"/>
    <n v="0"/>
    <n v="0"/>
  </r>
  <r>
    <x v="27"/>
    <x v="1"/>
    <n v="52"/>
    <n v="51"/>
    <n v="29"/>
    <n v="22"/>
    <n v="0"/>
  </r>
  <r>
    <x v="27"/>
    <x v="14"/>
    <n v="9"/>
    <n v="9"/>
    <n v="0"/>
    <n v="9"/>
    <n v="0"/>
  </r>
  <r>
    <x v="27"/>
    <x v="3"/>
    <n v="72"/>
    <n v="67"/>
    <n v="42"/>
    <n v="25"/>
    <n v="0"/>
  </r>
  <r>
    <x v="27"/>
    <x v="4"/>
    <n v="40"/>
    <n v="37"/>
    <n v="20"/>
    <n v="17"/>
    <n v="0"/>
  </r>
  <r>
    <x v="27"/>
    <x v="5"/>
    <n v="73"/>
    <n v="73"/>
    <n v="72"/>
    <n v="1"/>
    <n v="0"/>
  </r>
  <r>
    <x v="27"/>
    <x v="6"/>
    <n v="24"/>
    <n v="9"/>
    <n v="9"/>
    <n v="0"/>
    <n v="0"/>
  </r>
  <r>
    <x v="27"/>
    <x v="7"/>
    <n v="27"/>
    <n v="16"/>
    <n v="3"/>
    <n v="13"/>
    <n v="0"/>
  </r>
  <r>
    <x v="27"/>
    <x v="8"/>
    <n v="4"/>
    <n v="1"/>
    <n v="1"/>
    <n v="0"/>
    <n v="0"/>
  </r>
  <r>
    <x v="27"/>
    <x v="9"/>
    <n v="49"/>
    <n v="45"/>
    <n v="36"/>
    <n v="9"/>
    <n v="0"/>
  </r>
  <r>
    <x v="27"/>
    <x v="10"/>
    <n v="11"/>
    <n v="5"/>
    <n v="5"/>
    <n v="0"/>
    <n v="0"/>
  </r>
  <r>
    <x v="28"/>
    <x v="0"/>
    <n v="2"/>
    <n v="2"/>
    <n v="2"/>
    <n v="0"/>
    <n v="0"/>
  </r>
  <r>
    <x v="28"/>
    <x v="1"/>
    <n v="30"/>
    <n v="29"/>
    <n v="12"/>
    <n v="17"/>
    <n v="0"/>
  </r>
  <r>
    <x v="28"/>
    <x v="14"/>
    <n v="5"/>
    <n v="5"/>
    <n v="0"/>
    <n v="5"/>
    <n v="0"/>
  </r>
  <r>
    <x v="28"/>
    <x v="3"/>
    <n v="136"/>
    <n v="131"/>
    <n v="71"/>
    <n v="60"/>
    <n v="0"/>
  </r>
  <r>
    <x v="28"/>
    <x v="4"/>
    <n v="37"/>
    <n v="36"/>
    <n v="19"/>
    <n v="17"/>
    <n v="0"/>
  </r>
  <r>
    <x v="28"/>
    <x v="5"/>
    <n v="57"/>
    <n v="56"/>
    <n v="48"/>
    <n v="8"/>
    <n v="0"/>
  </r>
  <r>
    <x v="28"/>
    <x v="6"/>
    <n v="4"/>
    <n v="2"/>
    <n v="2"/>
    <n v="0"/>
    <n v="0"/>
  </r>
  <r>
    <x v="28"/>
    <x v="7"/>
    <n v="6"/>
    <n v="6"/>
    <n v="2"/>
    <n v="4"/>
    <n v="0"/>
  </r>
  <r>
    <x v="28"/>
    <x v="8"/>
    <n v="3"/>
    <n v="3"/>
    <n v="3"/>
    <n v="0"/>
    <n v="0"/>
  </r>
  <r>
    <x v="28"/>
    <x v="9"/>
    <n v="31"/>
    <n v="30"/>
    <n v="22"/>
    <n v="8"/>
    <n v="0"/>
  </r>
  <r>
    <x v="28"/>
    <x v="10"/>
    <n v="8"/>
    <n v="6"/>
    <n v="5"/>
    <n v="1"/>
    <n v="0"/>
  </r>
  <r>
    <x v="29"/>
    <x v="1"/>
    <n v="29"/>
    <n v="27"/>
    <n v="20"/>
    <n v="7"/>
    <n v="0"/>
  </r>
  <r>
    <x v="29"/>
    <x v="14"/>
    <n v="48"/>
    <n v="43"/>
    <n v="30"/>
    <n v="13"/>
    <n v="0"/>
  </r>
  <r>
    <x v="29"/>
    <x v="3"/>
    <n v="20"/>
    <n v="20"/>
    <n v="12"/>
    <n v="8"/>
    <n v="0"/>
  </r>
  <r>
    <x v="29"/>
    <x v="4"/>
    <n v="29"/>
    <n v="27"/>
    <n v="16"/>
    <n v="11"/>
    <n v="0"/>
  </r>
  <r>
    <x v="29"/>
    <x v="5"/>
    <n v="8"/>
    <n v="8"/>
    <n v="8"/>
    <n v="0"/>
    <n v="0"/>
  </r>
  <r>
    <x v="29"/>
    <x v="6"/>
    <n v="10"/>
    <n v="7"/>
    <n v="3"/>
    <n v="4"/>
    <n v="0"/>
  </r>
  <r>
    <x v="29"/>
    <x v="7"/>
    <n v="17"/>
    <n v="15"/>
    <n v="8"/>
    <n v="7"/>
    <n v="0"/>
  </r>
  <r>
    <x v="29"/>
    <x v="8"/>
    <n v="4"/>
    <n v="4"/>
    <n v="4"/>
    <n v="0"/>
    <n v="0"/>
  </r>
  <r>
    <x v="29"/>
    <x v="9"/>
    <n v="29"/>
    <n v="29"/>
    <n v="21"/>
    <n v="8"/>
    <n v="0"/>
  </r>
  <r>
    <x v="29"/>
    <x v="10"/>
    <n v="3"/>
    <n v="3"/>
    <n v="3"/>
    <n v="0"/>
    <n v="0"/>
  </r>
  <r>
    <x v="30"/>
    <x v="4"/>
    <n v="48"/>
    <n v="44"/>
    <n v="26"/>
    <n v="18"/>
    <n v="0"/>
  </r>
  <r>
    <x v="30"/>
    <x v="1"/>
    <n v="46"/>
    <n v="45"/>
    <n v="29"/>
    <n v="16"/>
    <n v="0"/>
  </r>
  <r>
    <x v="30"/>
    <x v="14"/>
    <n v="9"/>
    <n v="9"/>
    <n v="0"/>
    <n v="9"/>
    <n v="0"/>
  </r>
  <r>
    <x v="30"/>
    <x v="3"/>
    <n v="63"/>
    <n v="62"/>
    <n v="45"/>
    <n v="17"/>
    <n v="0"/>
  </r>
  <r>
    <x v="30"/>
    <x v="5"/>
    <n v="77"/>
    <n v="77"/>
    <n v="76"/>
    <n v="1"/>
    <n v="0"/>
  </r>
  <r>
    <x v="30"/>
    <x v="6"/>
    <n v="37"/>
    <n v="17"/>
    <n v="12"/>
    <n v="5"/>
    <n v="16"/>
  </r>
  <r>
    <x v="30"/>
    <x v="7"/>
    <n v="18"/>
    <n v="17"/>
    <n v="12"/>
    <n v="5"/>
    <n v="0"/>
  </r>
  <r>
    <x v="30"/>
    <x v="8"/>
    <n v="7"/>
    <n v="5"/>
    <n v="5"/>
    <n v="0"/>
    <n v="0"/>
  </r>
  <r>
    <x v="30"/>
    <x v="9"/>
    <n v="52"/>
    <n v="52"/>
    <n v="45"/>
    <n v="7"/>
    <n v="0"/>
  </r>
  <r>
    <x v="31"/>
    <x v="14"/>
    <n v="9"/>
    <n v="9"/>
    <n v="0"/>
    <n v="9"/>
    <n v="0"/>
  </r>
  <r>
    <x v="31"/>
    <x v="1"/>
    <n v="55"/>
    <n v="55"/>
    <n v="25"/>
    <n v="30"/>
    <n v="0"/>
  </r>
  <r>
    <x v="31"/>
    <x v="3"/>
    <n v="57"/>
    <n v="56"/>
    <n v="35"/>
    <n v="21"/>
    <n v="0"/>
  </r>
  <r>
    <x v="31"/>
    <x v="4"/>
    <n v="63"/>
    <n v="62"/>
    <n v="32"/>
    <n v="30"/>
    <n v="0"/>
  </r>
  <r>
    <x v="31"/>
    <x v="5"/>
    <n v="65"/>
    <n v="63"/>
    <n v="63"/>
    <n v="0"/>
    <n v="0"/>
  </r>
  <r>
    <x v="31"/>
    <x v="6"/>
    <n v="25"/>
    <n v="12"/>
    <n v="11"/>
    <n v="1"/>
    <n v="0"/>
  </r>
  <r>
    <x v="31"/>
    <x v="7"/>
    <n v="28"/>
    <n v="27"/>
    <n v="13"/>
    <n v="14"/>
    <n v="0"/>
  </r>
  <r>
    <x v="31"/>
    <x v="8"/>
    <n v="18"/>
    <n v="16"/>
    <n v="8"/>
    <n v="8"/>
    <n v="0"/>
  </r>
  <r>
    <x v="31"/>
    <x v="9"/>
    <n v="45"/>
    <n v="44"/>
    <n v="28"/>
    <n v="16"/>
    <n v="0"/>
  </r>
  <r>
    <x v="31"/>
    <x v="10"/>
    <n v="12"/>
    <n v="12"/>
    <n v="11"/>
    <n v="1"/>
    <n v="0"/>
  </r>
  <r>
    <x v="32"/>
    <x v="1"/>
    <n v="74"/>
    <n v="70"/>
    <n v="55"/>
    <n v="15"/>
    <n v="0"/>
  </r>
  <r>
    <x v="32"/>
    <x v="14"/>
    <n v="71"/>
    <n v="66"/>
    <n v="53"/>
    <n v="13"/>
    <n v="0"/>
  </r>
  <r>
    <x v="32"/>
    <x v="3"/>
    <n v="17"/>
    <n v="16"/>
    <n v="12"/>
    <n v="4"/>
    <n v="0"/>
  </r>
  <r>
    <x v="32"/>
    <x v="4"/>
    <n v="19"/>
    <n v="18"/>
    <n v="16"/>
    <n v="2"/>
    <n v="0"/>
  </r>
  <r>
    <x v="32"/>
    <x v="5"/>
    <n v="26"/>
    <n v="25"/>
    <n v="25"/>
    <n v="0"/>
    <n v="0"/>
  </r>
  <r>
    <x v="32"/>
    <x v="7"/>
    <n v="10"/>
    <n v="2"/>
    <n v="0"/>
    <n v="2"/>
    <n v="0"/>
  </r>
  <r>
    <x v="32"/>
    <x v="8"/>
    <n v="3"/>
    <n v="0"/>
    <n v="0"/>
    <n v="0"/>
    <n v="0"/>
  </r>
  <r>
    <x v="32"/>
    <x v="9"/>
    <n v="44"/>
    <n v="43"/>
    <n v="37"/>
    <n v="6"/>
    <n v="0"/>
  </r>
  <r>
    <x v="33"/>
    <x v="4"/>
    <n v="28"/>
    <n v="28"/>
    <n v="18"/>
    <n v="10"/>
    <n v="0"/>
  </r>
  <r>
    <x v="33"/>
    <x v="0"/>
    <n v="2"/>
    <n v="2"/>
    <n v="1"/>
    <n v="1"/>
    <n v="0"/>
  </r>
  <r>
    <x v="33"/>
    <x v="1"/>
    <n v="24"/>
    <n v="20"/>
    <n v="18"/>
    <n v="2"/>
    <n v="0"/>
  </r>
  <r>
    <x v="33"/>
    <x v="14"/>
    <n v="65"/>
    <n v="55"/>
    <n v="39"/>
    <n v="16"/>
    <n v="0"/>
  </r>
  <r>
    <x v="33"/>
    <x v="3"/>
    <n v="53"/>
    <n v="47"/>
    <n v="27"/>
    <n v="20"/>
    <n v="0"/>
  </r>
  <r>
    <x v="33"/>
    <x v="5"/>
    <n v="46"/>
    <n v="38"/>
    <n v="37"/>
    <n v="1"/>
    <n v="0"/>
  </r>
  <r>
    <x v="33"/>
    <x v="6"/>
    <n v="15"/>
    <n v="11"/>
    <n v="6"/>
    <n v="5"/>
    <n v="1"/>
  </r>
  <r>
    <x v="33"/>
    <x v="7"/>
    <n v="8"/>
    <n v="8"/>
    <n v="6"/>
    <n v="2"/>
    <n v="0"/>
  </r>
  <r>
    <x v="33"/>
    <x v="8"/>
    <n v="1"/>
    <n v="1"/>
    <n v="1"/>
    <n v="0"/>
    <n v="0"/>
  </r>
  <r>
    <x v="33"/>
    <x v="9"/>
    <n v="42"/>
    <n v="41"/>
    <n v="28"/>
    <n v="13"/>
    <n v="0"/>
  </r>
  <r>
    <x v="33"/>
    <x v="10"/>
    <n v="8"/>
    <n v="8"/>
    <n v="8"/>
    <n v="0"/>
    <n v="0"/>
  </r>
  <r>
    <x v="34"/>
    <x v="0"/>
    <n v="1"/>
    <n v="1"/>
    <n v="1"/>
    <n v="0"/>
    <n v="0"/>
  </r>
  <r>
    <x v="34"/>
    <x v="1"/>
    <n v="9"/>
    <n v="9"/>
    <n v="5"/>
    <n v="4"/>
    <n v="0"/>
  </r>
  <r>
    <x v="34"/>
    <x v="14"/>
    <n v="3"/>
    <n v="3"/>
    <n v="0"/>
    <n v="3"/>
    <n v="0"/>
  </r>
  <r>
    <x v="34"/>
    <x v="3"/>
    <n v="53"/>
    <n v="49"/>
    <n v="25"/>
    <n v="24"/>
    <n v="0"/>
  </r>
  <r>
    <x v="34"/>
    <x v="4"/>
    <n v="7"/>
    <n v="6"/>
    <n v="3"/>
    <n v="3"/>
    <n v="0"/>
  </r>
  <r>
    <x v="34"/>
    <x v="5"/>
    <n v="10"/>
    <n v="10"/>
    <n v="10"/>
    <n v="0"/>
    <n v="0"/>
  </r>
  <r>
    <x v="34"/>
    <x v="6"/>
    <n v="2"/>
    <n v="2"/>
    <n v="0"/>
    <n v="2"/>
    <n v="0"/>
  </r>
  <r>
    <x v="34"/>
    <x v="7"/>
    <n v="1"/>
    <n v="1"/>
    <n v="0"/>
    <n v="1"/>
    <n v="0"/>
  </r>
  <r>
    <x v="34"/>
    <x v="8"/>
    <n v="1"/>
    <n v="1"/>
    <n v="0"/>
    <n v="1"/>
    <n v="0"/>
  </r>
  <r>
    <x v="34"/>
    <x v="9"/>
    <n v="21"/>
    <n v="21"/>
    <n v="12"/>
    <n v="9"/>
    <n v="0"/>
  </r>
  <r>
    <x v="34"/>
    <x v="10"/>
    <n v="1"/>
    <n v="1"/>
    <n v="1"/>
    <n v="0"/>
    <n v="0"/>
  </r>
  <r>
    <x v="35"/>
    <x v="1"/>
    <n v="74"/>
    <n v="64"/>
    <n v="55"/>
    <n v="9"/>
    <n v="1"/>
  </r>
  <r>
    <x v="35"/>
    <x v="0"/>
    <n v="2"/>
    <n v="2"/>
    <n v="2"/>
    <n v="0"/>
    <n v="0"/>
  </r>
  <r>
    <x v="35"/>
    <x v="14"/>
    <n v="127"/>
    <n v="110"/>
    <n v="92"/>
    <n v="18"/>
    <n v="2"/>
  </r>
  <r>
    <x v="35"/>
    <x v="3"/>
    <n v="50"/>
    <n v="44"/>
    <n v="36"/>
    <n v="8"/>
    <n v="2"/>
  </r>
  <r>
    <x v="35"/>
    <x v="4"/>
    <n v="24"/>
    <n v="20"/>
    <n v="19"/>
    <n v="1"/>
    <n v="0"/>
  </r>
  <r>
    <x v="35"/>
    <x v="5"/>
    <n v="17"/>
    <n v="14"/>
    <n v="14"/>
    <n v="0"/>
    <n v="0"/>
  </r>
  <r>
    <x v="35"/>
    <x v="6"/>
    <n v="39"/>
    <n v="28"/>
    <n v="25"/>
    <n v="3"/>
    <n v="0"/>
  </r>
  <r>
    <x v="35"/>
    <x v="7"/>
    <n v="37"/>
    <n v="31"/>
    <n v="19"/>
    <n v="12"/>
    <n v="1"/>
  </r>
  <r>
    <x v="35"/>
    <x v="8"/>
    <n v="12"/>
    <n v="10"/>
    <n v="7"/>
    <n v="3"/>
    <n v="0"/>
  </r>
  <r>
    <x v="35"/>
    <x v="9"/>
    <n v="95"/>
    <n v="91"/>
    <n v="76"/>
    <n v="15"/>
    <n v="1"/>
  </r>
  <r>
    <x v="35"/>
    <x v="10"/>
    <n v="20"/>
    <n v="19"/>
    <n v="18"/>
    <n v="1"/>
    <n v="0"/>
  </r>
  <r>
    <x v="36"/>
    <x v="1"/>
    <n v="45"/>
    <n v="42"/>
    <n v="10"/>
    <n v="32"/>
    <n v="0"/>
  </r>
  <r>
    <x v="36"/>
    <x v="14"/>
    <n v="5"/>
    <n v="5"/>
    <n v="0"/>
    <n v="5"/>
    <n v="0"/>
  </r>
  <r>
    <x v="36"/>
    <x v="3"/>
    <n v="23"/>
    <n v="21"/>
    <n v="12"/>
    <n v="9"/>
    <n v="0"/>
  </r>
  <r>
    <x v="36"/>
    <x v="4"/>
    <n v="24"/>
    <n v="23"/>
    <n v="12"/>
    <n v="11"/>
    <n v="0"/>
  </r>
  <r>
    <x v="36"/>
    <x v="5"/>
    <n v="28"/>
    <n v="28"/>
    <n v="28"/>
    <n v="0"/>
    <n v="0"/>
  </r>
  <r>
    <x v="36"/>
    <x v="6"/>
    <n v="1"/>
    <n v="1"/>
    <n v="0"/>
    <n v="1"/>
    <n v="0"/>
  </r>
  <r>
    <x v="36"/>
    <x v="9"/>
    <n v="14"/>
    <n v="14"/>
    <n v="9"/>
    <n v="5"/>
    <n v="0"/>
  </r>
  <r>
    <x v="36"/>
    <x v="10"/>
    <n v="12"/>
    <n v="5"/>
    <n v="5"/>
    <n v="0"/>
    <n v="0"/>
  </r>
  <r>
    <x v="37"/>
    <x v="0"/>
    <n v="2"/>
    <n v="2"/>
    <n v="1"/>
    <n v="1"/>
    <n v="0"/>
  </r>
  <r>
    <x v="37"/>
    <x v="1"/>
    <n v="12"/>
    <n v="11"/>
    <n v="9"/>
    <n v="2"/>
    <n v="0"/>
  </r>
  <r>
    <x v="37"/>
    <x v="14"/>
    <n v="3"/>
    <n v="3"/>
    <n v="0"/>
    <n v="3"/>
    <n v="0"/>
  </r>
  <r>
    <x v="37"/>
    <x v="3"/>
    <n v="12"/>
    <n v="12"/>
    <n v="9"/>
    <n v="3"/>
    <n v="0"/>
  </r>
  <r>
    <x v="37"/>
    <x v="4"/>
    <n v="14"/>
    <n v="13"/>
    <n v="12"/>
    <n v="1"/>
    <n v="0"/>
  </r>
  <r>
    <x v="37"/>
    <x v="5"/>
    <n v="12"/>
    <n v="12"/>
    <n v="12"/>
    <n v="0"/>
    <n v="0"/>
  </r>
  <r>
    <x v="37"/>
    <x v="6"/>
    <n v="2"/>
    <n v="2"/>
    <n v="1"/>
    <n v="1"/>
    <n v="0"/>
  </r>
  <r>
    <x v="37"/>
    <x v="7"/>
    <n v="2"/>
    <n v="2"/>
    <n v="1"/>
    <n v="1"/>
    <n v="0"/>
  </r>
  <r>
    <x v="37"/>
    <x v="9"/>
    <n v="10"/>
    <n v="10"/>
    <n v="10"/>
    <n v="0"/>
    <n v="0"/>
  </r>
  <r>
    <x v="37"/>
    <x v="10"/>
    <n v="11"/>
    <n v="4"/>
    <n v="4"/>
    <n v="0"/>
    <n v="0"/>
  </r>
  <r>
    <x v="38"/>
    <x v="1"/>
    <n v="30"/>
    <n v="28"/>
    <n v="12"/>
    <n v="16"/>
    <n v="1"/>
  </r>
  <r>
    <x v="38"/>
    <x v="14"/>
    <n v="3"/>
    <n v="3"/>
    <n v="0"/>
    <n v="3"/>
    <n v="0"/>
  </r>
  <r>
    <x v="38"/>
    <x v="3"/>
    <n v="68"/>
    <n v="64"/>
    <n v="20"/>
    <n v="44"/>
    <n v="0"/>
  </r>
  <r>
    <x v="38"/>
    <x v="4"/>
    <n v="18"/>
    <n v="18"/>
    <n v="7"/>
    <n v="11"/>
    <n v="0"/>
  </r>
  <r>
    <x v="38"/>
    <x v="5"/>
    <n v="33"/>
    <n v="33"/>
    <n v="33"/>
    <n v="0"/>
    <n v="0"/>
  </r>
  <r>
    <x v="38"/>
    <x v="6"/>
    <n v="6"/>
    <n v="6"/>
    <n v="0"/>
    <n v="6"/>
    <n v="0"/>
  </r>
  <r>
    <x v="38"/>
    <x v="7"/>
    <n v="16"/>
    <n v="16"/>
    <n v="8"/>
    <n v="8"/>
    <n v="0"/>
  </r>
  <r>
    <x v="38"/>
    <x v="8"/>
    <n v="10"/>
    <n v="10"/>
    <n v="8"/>
    <n v="2"/>
    <n v="0"/>
  </r>
  <r>
    <x v="38"/>
    <x v="9"/>
    <n v="41"/>
    <n v="41"/>
    <n v="20"/>
    <n v="21"/>
    <n v="0"/>
  </r>
  <r>
    <x v="38"/>
    <x v="10"/>
    <n v="4"/>
    <n v="2"/>
    <n v="2"/>
    <n v="0"/>
    <n v="0"/>
  </r>
  <r>
    <x v="39"/>
    <x v="3"/>
    <n v="3"/>
    <n v="2"/>
    <n v="1"/>
    <n v="1"/>
    <n v="0"/>
  </r>
  <r>
    <x v="39"/>
    <x v="1"/>
    <n v="27"/>
    <n v="23"/>
    <n v="23"/>
    <n v="0"/>
    <n v="0"/>
  </r>
  <r>
    <x v="39"/>
    <x v="14"/>
    <n v="36"/>
    <n v="33"/>
    <n v="32"/>
    <n v="1"/>
    <n v="0"/>
  </r>
  <r>
    <x v="39"/>
    <x v="4"/>
    <n v="8"/>
    <n v="7"/>
    <n v="7"/>
    <n v="0"/>
    <n v="0"/>
  </r>
  <r>
    <x v="39"/>
    <x v="5"/>
    <n v="23"/>
    <n v="23"/>
    <n v="23"/>
    <n v="0"/>
    <n v="0"/>
  </r>
  <r>
    <x v="39"/>
    <x v="6"/>
    <n v="5"/>
    <n v="2"/>
    <n v="2"/>
    <n v="0"/>
    <n v="0"/>
  </r>
  <r>
    <x v="39"/>
    <x v="7"/>
    <n v="2"/>
    <n v="2"/>
    <n v="2"/>
    <n v="0"/>
    <n v="0"/>
  </r>
  <r>
    <x v="39"/>
    <x v="8"/>
    <n v="1"/>
    <n v="1"/>
    <n v="1"/>
    <n v="0"/>
    <n v="0"/>
  </r>
  <r>
    <x v="39"/>
    <x v="9"/>
    <n v="18"/>
    <n v="18"/>
    <n v="18"/>
    <n v="0"/>
    <n v="0"/>
  </r>
  <r>
    <x v="39"/>
    <x v="10"/>
    <n v="6"/>
    <n v="2"/>
    <n v="2"/>
    <n v="0"/>
    <n v="0"/>
  </r>
  <r>
    <x v="40"/>
    <x v="14"/>
    <n v="6"/>
    <n v="6"/>
    <n v="0"/>
    <n v="6"/>
    <n v="0"/>
  </r>
  <r>
    <x v="40"/>
    <x v="12"/>
    <n v="1"/>
    <n v="1"/>
    <n v="0"/>
    <n v="1"/>
    <n v="0"/>
  </r>
  <r>
    <x v="40"/>
    <x v="0"/>
    <n v="1"/>
    <n v="1"/>
    <n v="1"/>
    <n v="0"/>
    <n v="0"/>
  </r>
  <r>
    <x v="40"/>
    <x v="1"/>
    <n v="23"/>
    <n v="23"/>
    <n v="9"/>
    <n v="14"/>
    <n v="0"/>
  </r>
  <r>
    <x v="40"/>
    <x v="3"/>
    <n v="100"/>
    <n v="96"/>
    <n v="33"/>
    <n v="63"/>
    <n v="0"/>
  </r>
  <r>
    <x v="40"/>
    <x v="4"/>
    <n v="21"/>
    <n v="20"/>
    <n v="10"/>
    <n v="10"/>
    <n v="0"/>
  </r>
  <r>
    <x v="40"/>
    <x v="5"/>
    <n v="33"/>
    <n v="32"/>
    <n v="30"/>
    <n v="2"/>
    <n v="0"/>
  </r>
  <r>
    <x v="40"/>
    <x v="6"/>
    <n v="1"/>
    <n v="1"/>
    <n v="1"/>
    <n v="0"/>
    <n v="0"/>
  </r>
  <r>
    <x v="40"/>
    <x v="7"/>
    <n v="1"/>
    <n v="1"/>
    <n v="0"/>
    <n v="1"/>
    <n v="0"/>
  </r>
  <r>
    <x v="40"/>
    <x v="9"/>
    <n v="45"/>
    <n v="45"/>
    <n v="31"/>
    <n v="14"/>
    <n v="0"/>
  </r>
  <r>
    <x v="40"/>
    <x v="10"/>
    <n v="7"/>
    <n v="7"/>
    <n v="6"/>
    <n v="1"/>
    <n v="0"/>
  </r>
  <r>
    <x v="41"/>
    <x v="4"/>
    <n v="7"/>
    <n v="6"/>
    <n v="3"/>
    <n v="3"/>
    <n v="0"/>
  </r>
  <r>
    <x v="41"/>
    <x v="1"/>
    <n v="12"/>
    <n v="11"/>
    <n v="8"/>
    <n v="3"/>
    <n v="0"/>
  </r>
  <r>
    <x v="41"/>
    <x v="14"/>
    <n v="30"/>
    <n v="26"/>
    <n v="18"/>
    <n v="8"/>
    <n v="0"/>
  </r>
  <r>
    <x v="41"/>
    <x v="3"/>
    <n v="20"/>
    <n v="20"/>
    <n v="11"/>
    <n v="9"/>
    <n v="0"/>
  </r>
  <r>
    <x v="41"/>
    <x v="5"/>
    <n v="2"/>
    <n v="2"/>
    <n v="2"/>
    <n v="0"/>
    <n v="0"/>
  </r>
  <r>
    <x v="41"/>
    <x v="6"/>
    <n v="5"/>
    <n v="4"/>
    <n v="4"/>
    <n v="0"/>
    <n v="0"/>
  </r>
  <r>
    <x v="41"/>
    <x v="7"/>
    <n v="9"/>
    <n v="8"/>
    <n v="3"/>
    <n v="5"/>
    <n v="0"/>
  </r>
  <r>
    <x v="41"/>
    <x v="9"/>
    <n v="14"/>
    <n v="14"/>
    <n v="12"/>
    <n v="2"/>
    <n v="0"/>
  </r>
  <r>
    <x v="41"/>
    <x v="10"/>
    <n v="2"/>
    <n v="2"/>
    <n v="1"/>
    <n v="1"/>
    <n v="0"/>
  </r>
  <r>
    <x v="42"/>
    <x v="1"/>
    <n v="28"/>
    <n v="25"/>
    <n v="13"/>
    <n v="12"/>
    <n v="1"/>
  </r>
  <r>
    <x v="42"/>
    <x v="14"/>
    <n v="4"/>
    <n v="3"/>
    <n v="0"/>
    <n v="3"/>
    <n v="0"/>
  </r>
  <r>
    <x v="42"/>
    <x v="3"/>
    <n v="15"/>
    <n v="15"/>
    <n v="8"/>
    <n v="7"/>
    <n v="0"/>
  </r>
  <r>
    <x v="42"/>
    <x v="4"/>
    <n v="45"/>
    <n v="40"/>
    <n v="16"/>
    <n v="24"/>
    <n v="0"/>
  </r>
  <r>
    <x v="42"/>
    <x v="5"/>
    <n v="37"/>
    <n v="36"/>
    <n v="36"/>
    <n v="0"/>
    <n v="0"/>
  </r>
  <r>
    <x v="42"/>
    <x v="6"/>
    <n v="1"/>
    <n v="0"/>
    <n v="0"/>
    <n v="0"/>
    <n v="0"/>
  </r>
  <r>
    <x v="42"/>
    <x v="7"/>
    <n v="4"/>
    <n v="4"/>
    <n v="1"/>
    <n v="3"/>
    <n v="0"/>
  </r>
  <r>
    <x v="42"/>
    <x v="8"/>
    <n v="1"/>
    <n v="1"/>
    <n v="1"/>
    <n v="0"/>
    <n v="0"/>
  </r>
  <r>
    <x v="42"/>
    <x v="9"/>
    <n v="14"/>
    <n v="14"/>
    <n v="10"/>
    <n v="4"/>
    <n v="0"/>
  </r>
  <r>
    <x v="42"/>
    <x v="10"/>
    <n v="8"/>
    <n v="8"/>
    <n v="8"/>
    <n v="0"/>
    <n v="0"/>
  </r>
  <r>
    <x v="43"/>
    <x v="4"/>
    <n v="8"/>
    <n v="8"/>
    <n v="8"/>
    <n v="0"/>
    <n v="0"/>
  </r>
  <r>
    <x v="43"/>
    <x v="1"/>
    <n v="8"/>
    <n v="7"/>
    <n v="7"/>
    <n v="0"/>
    <n v="0"/>
  </r>
  <r>
    <x v="43"/>
    <x v="8"/>
    <n v="2"/>
    <n v="2"/>
    <n v="2"/>
    <n v="0"/>
    <n v="0"/>
  </r>
  <r>
    <x v="43"/>
    <x v="3"/>
    <n v="45"/>
    <n v="43"/>
    <n v="39"/>
    <n v="4"/>
    <n v="0"/>
  </r>
  <r>
    <x v="43"/>
    <x v="9"/>
    <n v="35"/>
    <n v="35"/>
    <n v="33"/>
    <n v="2"/>
    <n v="0"/>
  </r>
  <r>
    <x v="43"/>
    <x v="5"/>
    <n v="4"/>
    <n v="4"/>
    <n v="4"/>
    <n v="0"/>
    <n v="0"/>
  </r>
  <r>
    <x v="43"/>
    <x v="7"/>
    <n v="3"/>
    <n v="3"/>
    <n v="3"/>
    <n v="0"/>
    <n v="0"/>
  </r>
  <r>
    <x v="43"/>
    <x v="10"/>
    <n v="6"/>
    <n v="6"/>
    <n v="6"/>
    <n v="0"/>
    <n v="0"/>
  </r>
  <r>
    <x v="43"/>
    <x v="14"/>
    <n v="20"/>
    <n v="19"/>
    <n v="13"/>
    <n v="1"/>
    <n v="0"/>
  </r>
  <r>
    <x v="43"/>
    <x v="6"/>
    <n v="1"/>
    <n v="1"/>
    <n v="5"/>
    <n v="0"/>
    <n v="0"/>
  </r>
  <r>
    <x v="44"/>
    <x v="1"/>
    <n v="12"/>
    <n v="12"/>
    <n v="9"/>
    <n v="3"/>
    <n v="0"/>
  </r>
  <r>
    <x v="44"/>
    <x v="14"/>
    <n v="37"/>
    <n v="31"/>
    <n v="23"/>
    <n v="8"/>
    <n v="0"/>
  </r>
  <r>
    <x v="44"/>
    <x v="3"/>
    <n v="18"/>
    <n v="17"/>
    <n v="13"/>
    <n v="4"/>
    <n v="0"/>
  </r>
  <r>
    <x v="44"/>
    <x v="4"/>
    <n v="4"/>
    <n v="4"/>
    <n v="4"/>
    <n v="0"/>
    <n v="0"/>
  </r>
  <r>
    <x v="44"/>
    <x v="5"/>
    <n v="1"/>
    <n v="0"/>
    <n v="0"/>
    <n v="0"/>
    <n v="0"/>
  </r>
  <r>
    <x v="44"/>
    <x v="7"/>
    <n v="5"/>
    <n v="5"/>
    <n v="4"/>
    <n v="1"/>
    <n v="0"/>
  </r>
  <r>
    <x v="44"/>
    <x v="8"/>
    <n v="3"/>
    <n v="2"/>
    <n v="2"/>
    <n v="0"/>
    <n v="0"/>
  </r>
  <r>
    <x v="44"/>
    <x v="9"/>
    <n v="13"/>
    <n v="12"/>
    <n v="11"/>
    <n v="1"/>
    <n v="0"/>
  </r>
  <r>
    <x v="44"/>
    <x v="10"/>
    <n v="2"/>
    <n v="2"/>
    <n v="2"/>
    <n v="0"/>
    <n v="0"/>
  </r>
  <r>
    <x v="45"/>
    <x v="4"/>
    <n v="20"/>
    <n v="19"/>
    <n v="18"/>
    <n v="1"/>
    <n v="0"/>
  </r>
  <r>
    <x v="45"/>
    <x v="0"/>
    <n v="6"/>
    <n v="6"/>
    <n v="4"/>
    <n v="2"/>
    <n v="0"/>
  </r>
  <r>
    <x v="45"/>
    <x v="15"/>
    <n v="1"/>
    <n v="0"/>
    <n v="0"/>
    <n v="0"/>
    <n v="0"/>
  </r>
  <r>
    <x v="45"/>
    <x v="1"/>
    <n v="24"/>
    <n v="21"/>
    <n v="18"/>
    <n v="3"/>
    <n v="0"/>
  </r>
  <r>
    <x v="45"/>
    <x v="14"/>
    <n v="28"/>
    <n v="27"/>
    <n v="26"/>
    <n v="1"/>
    <n v="0"/>
  </r>
  <r>
    <x v="45"/>
    <x v="3"/>
    <n v="72"/>
    <n v="69"/>
    <n v="61"/>
    <n v="8"/>
    <n v="0"/>
  </r>
  <r>
    <x v="45"/>
    <x v="5"/>
    <n v="14"/>
    <n v="14"/>
    <n v="14"/>
    <n v="0"/>
    <n v="0"/>
  </r>
  <r>
    <x v="45"/>
    <x v="9"/>
    <n v="52"/>
    <n v="52"/>
    <n v="49"/>
    <n v="3"/>
    <n v="0"/>
  </r>
  <r>
    <x v="46"/>
    <x v="4"/>
    <n v="11"/>
    <n v="8"/>
    <n v="8"/>
    <n v="0"/>
    <n v="0"/>
  </r>
  <r>
    <x v="46"/>
    <x v="0"/>
    <n v="3"/>
    <n v="3"/>
    <n v="3"/>
    <n v="0"/>
    <n v="0"/>
  </r>
  <r>
    <x v="46"/>
    <x v="1"/>
    <n v="11"/>
    <n v="10"/>
    <n v="9"/>
    <n v="1"/>
    <n v="0"/>
  </r>
  <r>
    <x v="46"/>
    <x v="14"/>
    <n v="12"/>
    <n v="11"/>
    <n v="10"/>
    <n v="1"/>
    <n v="1"/>
  </r>
  <r>
    <x v="46"/>
    <x v="16"/>
    <n v="1"/>
    <n v="1"/>
    <n v="0"/>
    <n v="1"/>
    <n v="0"/>
  </r>
  <r>
    <x v="46"/>
    <x v="3"/>
    <n v="5"/>
    <n v="5"/>
    <n v="3"/>
    <n v="2"/>
    <n v="0"/>
  </r>
  <r>
    <x v="46"/>
    <x v="5"/>
    <n v="3"/>
    <n v="2"/>
    <n v="2"/>
    <n v="0"/>
    <n v="0"/>
  </r>
  <r>
    <x v="46"/>
    <x v="6"/>
    <n v="5"/>
    <n v="3"/>
    <n v="3"/>
    <n v="0"/>
    <n v="0"/>
  </r>
  <r>
    <x v="46"/>
    <x v="7"/>
    <n v="3"/>
    <n v="3"/>
    <n v="2"/>
    <n v="1"/>
    <n v="0"/>
  </r>
  <r>
    <x v="46"/>
    <x v="8"/>
    <n v="1"/>
    <n v="1"/>
    <n v="1"/>
    <n v="0"/>
    <n v="0"/>
  </r>
  <r>
    <x v="46"/>
    <x v="9"/>
    <n v="14"/>
    <n v="14"/>
    <n v="11"/>
    <n v="3"/>
    <n v="0"/>
  </r>
  <r>
    <x v="46"/>
    <x v="10"/>
    <n v="3"/>
    <n v="3"/>
    <n v="3"/>
    <n v="0"/>
    <n v="0"/>
  </r>
  <r>
    <x v="47"/>
    <x v="0"/>
    <n v="3"/>
    <n v="3"/>
    <n v="3"/>
    <n v="0"/>
    <n v="0"/>
  </r>
  <r>
    <x v="47"/>
    <x v="1"/>
    <n v="12"/>
    <n v="12"/>
    <n v="10"/>
    <n v="2"/>
    <n v="0"/>
  </r>
  <r>
    <x v="47"/>
    <x v="14"/>
    <n v="33"/>
    <n v="33"/>
    <n v="22"/>
    <n v="11"/>
    <n v="0"/>
  </r>
  <r>
    <x v="47"/>
    <x v="16"/>
    <n v="2"/>
    <n v="2"/>
    <n v="1"/>
    <n v="1"/>
    <n v="0"/>
  </r>
  <r>
    <x v="47"/>
    <x v="3"/>
    <n v="23"/>
    <n v="22"/>
    <n v="18"/>
    <n v="4"/>
    <n v="0"/>
  </r>
  <r>
    <x v="47"/>
    <x v="4"/>
    <n v="42"/>
    <n v="41"/>
    <n v="39"/>
    <n v="2"/>
    <n v="0"/>
  </r>
  <r>
    <x v="47"/>
    <x v="5"/>
    <n v="4"/>
    <n v="2"/>
    <n v="2"/>
    <n v="0"/>
    <n v="0"/>
  </r>
  <r>
    <x v="47"/>
    <x v="6"/>
    <n v="7"/>
    <n v="6"/>
    <n v="4"/>
    <n v="2"/>
    <n v="0"/>
  </r>
  <r>
    <x v="47"/>
    <x v="7"/>
    <n v="5"/>
    <n v="4"/>
    <n v="4"/>
    <n v="0"/>
    <n v="0"/>
  </r>
  <r>
    <x v="47"/>
    <x v="8"/>
    <n v="2"/>
    <n v="2"/>
    <n v="2"/>
    <n v="0"/>
    <n v="0"/>
  </r>
  <r>
    <x v="47"/>
    <x v="9"/>
    <n v="16"/>
    <n v="16"/>
    <n v="15"/>
    <n v="1"/>
    <n v="0"/>
  </r>
  <r>
    <x v="47"/>
    <x v="10"/>
    <n v="29"/>
    <n v="28"/>
    <n v="27"/>
    <n v="1"/>
    <n v="0"/>
  </r>
  <r>
    <x v="48"/>
    <x v="0"/>
    <n v="11"/>
    <n v="10"/>
    <n v="10"/>
    <n v="0"/>
    <n v="0"/>
  </r>
  <r>
    <x v="48"/>
    <x v="1"/>
    <n v="45"/>
    <n v="42"/>
    <n v="38"/>
    <n v="4"/>
    <n v="0"/>
  </r>
  <r>
    <x v="48"/>
    <x v="14"/>
    <n v="74"/>
    <n v="68"/>
    <n v="51"/>
    <n v="17"/>
    <n v="0"/>
  </r>
  <r>
    <x v="48"/>
    <x v="3"/>
    <n v="50"/>
    <n v="48"/>
    <n v="42"/>
    <n v="6"/>
    <n v="0"/>
  </r>
  <r>
    <x v="48"/>
    <x v="4"/>
    <n v="29"/>
    <n v="29"/>
    <n v="27"/>
    <n v="2"/>
    <n v="0"/>
  </r>
  <r>
    <x v="48"/>
    <x v="5"/>
    <n v="4"/>
    <n v="4"/>
    <n v="4"/>
    <n v="0"/>
    <n v="0"/>
  </r>
  <r>
    <x v="48"/>
    <x v="7"/>
    <n v="18"/>
    <n v="18"/>
    <n v="16"/>
    <n v="2"/>
    <n v="0"/>
  </r>
  <r>
    <x v="48"/>
    <x v="8"/>
    <n v="4"/>
    <n v="4"/>
    <n v="4"/>
    <n v="0"/>
    <n v="0"/>
  </r>
  <r>
    <x v="48"/>
    <x v="9"/>
    <n v="44"/>
    <n v="42"/>
    <n v="33"/>
    <n v="9"/>
    <n v="1"/>
  </r>
  <r>
    <x v="48"/>
    <x v="10"/>
    <n v="25"/>
    <n v="23"/>
    <n v="22"/>
    <n v="1"/>
    <n v="0"/>
  </r>
  <r>
    <x v="49"/>
    <x v="1"/>
    <n v="15"/>
    <n v="13"/>
    <n v="6"/>
    <n v="7"/>
    <n v="0"/>
  </r>
  <r>
    <x v="49"/>
    <x v="14"/>
    <n v="33"/>
    <n v="27"/>
    <n v="16"/>
    <n v="11"/>
    <n v="3"/>
  </r>
  <r>
    <x v="49"/>
    <x v="3"/>
    <n v="18"/>
    <n v="18"/>
    <n v="12"/>
    <n v="6"/>
    <n v="0"/>
  </r>
  <r>
    <x v="49"/>
    <x v="4"/>
    <n v="3"/>
    <n v="2"/>
    <n v="1"/>
    <n v="1"/>
    <n v="0"/>
  </r>
  <r>
    <x v="49"/>
    <x v="5"/>
    <n v="4"/>
    <n v="4"/>
    <n v="4"/>
    <n v="0"/>
    <n v="0"/>
  </r>
  <r>
    <x v="49"/>
    <x v="7"/>
    <n v="5"/>
    <n v="4"/>
    <n v="2"/>
    <n v="2"/>
    <n v="0"/>
  </r>
  <r>
    <x v="49"/>
    <x v="9"/>
    <n v="4"/>
    <n v="3"/>
    <n v="3"/>
    <n v="0"/>
    <n v="0"/>
  </r>
  <r>
    <x v="50"/>
    <x v="14"/>
    <n v="16"/>
    <n v="14"/>
    <n v="9"/>
    <n v="5"/>
    <n v="1"/>
  </r>
  <r>
    <x v="50"/>
    <x v="1"/>
    <n v="8"/>
    <n v="8"/>
    <n v="5"/>
    <n v="3"/>
    <n v="0"/>
  </r>
  <r>
    <x v="50"/>
    <x v="3"/>
    <n v="8"/>
    <n v="8"/>
    <n v="7"/>
    <n v="1"/>
    <n v="0"/>
  </r>
  <r>
    <x v="50"/>
    <x v="5"/>
    <n v="1"/>
    <n v="1"/>
    <n v="0"/>
    <n v="1"/>
    <n v="0"/>
  </r>
  <r>
    <x v="50"/>
    <x v="7"/>
    <n v="4"/>
    <n v="4"/>
    <n v="2"/>
    <n v="2"/>
    <n v="0"/>
  </r>
  <r>
    <x v="50"/>
    <x v="8"/>
    <n v="1"/>
    <n v="1"/>
    <n v="1"/>
    <n v="0"/>
    <n v="0"/>
  </r>
  <r>
    <x v="50"/>
    <x v="9"/>
    <n v="7"/>
    <n v="7"/>
    <n v="4"/>
    <n v="3"/>
    <n v="0"/>
  </r>
  <r>
    <x v="51"/>
    <x v="3"/>
    <n v="24"/>
    <n v="21"/>
    <n v="19"/>
    <n v="2"/>
    <n v="1"/>
  </r>
  <r>
    <x v="51"/>
    <x v="0"/>
    <n v="1"/>
    <n v="1"/>
    <n v="1"/>
    <n v="0"/>
    <n v="0"/>
  </r>
  <r>
    <x v="51"/>
    <x v="1"/>
    <n v="45"/>
    <n v="40"/>
    <n v="34"/>
    <n v="6"/>
    <n v="1"/>
  </r>
  <r>
    <x v="51"/>
    <x v="14"/>
    <n v="68"/>
    <n v="58"/>
    <n v="46"/>
    <n v="12"/>
    <n v="0"/>
  </r>
  <r>
    <x v="51"/>
    <x v="4"/>
    <n v="3"/>
    <n v="3"/>
    <n v="1"/>
    <n v="2"/>
    <n v="0"/>
  </r>
  <r>
    <x v="51"/>
    <x v="5"/>
    <n v="3"/>
    <n v="3"/>
    <n v="3"/>
    <n v="0"/>
    <n v="0"/>
  </r>
  <r>
    <x v="51"/>
    <x v="6"/>
    <n v="1"/>
    <n v="1"/>
    <n v="0"/>
    <n v="1"/>
    <n v="0"/>
  </r>
  <r>
    <x v="51"/>
    <x v="7"/>
    <n v="10"/>
    <n v="10"/>
    <n v="10"/>
    <n v="0"/>
    <n v="0"/>
  </r>
  <r>
    <x v="51"/>
    <x v="8"/>
    <n v="6"/>
    <n v="3"/>
    <n v="3"/>
    <n v="0"/>
    <n v="0"/>
  </r>
  <r>
    <x v="51"/>
    <x v="9"/>
    <n v="46"/>
    <n v="46"/>
    <n v="39"/>
    <n v="7"/>
    <n v="0"/>
  </r>
  <r>
    <x v="51"/>
    <x v="10"/>
    <n v="1"/>
    <n v="1"/>
    <n v="1"/>
    <n v="0"/>
    <n v="0"/>
  </r>
  <r>
    <x v="52"/>
    <x v="1"/>
    <n v="4"/>
    <n v="3"/>
    <n v="1"/>
    <n v="2"/>
    <n v="0"/>
  </r>
  <r>
    <x v="52"/>
    <x v="0"/>
    <n v="1"/>
    <n v="1"/>
    <n v="1"/>
    <n v="0"/>
    <n v="0"/>
  </r>
  <r>
    <x v="52"/>
    <x v="14"/>
    <n v="10"/>
    <n v="8"/>
    <n v="6"/>
    <n v="2"/>
    <n v="1"/>
  </r>
  <r>
    <x v="52"/>
    <x v="16"/>
    <n v="1"/>
    <n v="1"/>
    <n v="1"/>
    <n v="0"/>
    <n v="0"/>
  </r>
  <r>
    <x v="52"/>
    <x v="3"/>
    <n v="39"/>
    <n v="39"/>
    <n v="37"/>
    <n v="2"/>
    <n v="0"/>
  </r>
  <r>
    <x v="52"/>
    <x v="4"/>
    <n v="2"/>
    <n v="2"/>
    <n v="1"/>
    <n v="1"/>
    <n v="0"/>
  </r>
  <r>
    <x v="52"/>
    <x v="5"/>
    <n v="3"/>
    <n v="3"/>
    <n v="3"/>
    <n v="0"/>
    <n v="0"/>
  </r>
  <r>
    <x v="52"/>
    <x v="8"/>
    <n v="1"/>
    <n v="1"/>
    <n v="1"/>
    <n v="0"/>
    <n v="0"/>
  </r>
  <r>
    <x v="52"/>
    <x v="9"/>
    <n v="6"/>
    <n v="6"/>
    <n v="5"/>
    <n v="1"/>
    <n v="0"/>
  </r>
  <r>
    <x v="52"/>
    <x v="10"/>
    <n v="1"/>
    <n v="1"/>
    <n v="1"/>
    <n v="0"/>
    <n v="0"/>
  </r>
  <r>
    <x v="53"/>
    <x v="1"/>
    <n v="33"/>
    <n v="28"/>
    <n v="24"/>
    <n v="4"/>
    <n v="1"/>
  </r>
  <r>
    <x v="53"/>
    <x v="0"/>
    <n v="7"/>
    <n v="7"/>
    <n v="7"/>
    <n v="0"/>
    <n v="0"/>
  </r>
  <r>
    <x v="53"/>
    <x v="14"/>
    <n v="36"/>
    <n v="34"/>
    <n v="32"/>
    <n v="2"/>
    <n v="0"/>
  </r>
  <r>
    <x v="53"/>
    <x v="3"/>
    <n v="9"/>
    <n v="7"/>
    <n v="6"/>
    <n v="1"/>
    <n v="0"/>
  </r>
  <r>
    <x v="53"/>
    <x v="4"/>
    <n v="13"/>
    <n v="13"/>
    <n v="11"/>
    <n v="2"/>
    <n v="0"/>
  </r>
  <r>
    <x v="53"/>
    <x v="5"/>
    <n v="13"/>
    <n v="13"/>
    <n v="13"/>
    <n v="0"/>
    <n v="0"/>
  </r>
  <r>
    <x v="53"/>
    <x v="6"/>
    <n v="1"/>
    <n v="1"/>
    <n v="1"/>
    <n v="0"/>
    <n v="0"/>
  </r>
  <r>
    <x v="53"/>
    <x v="7"/>
    <n v="12"/>
    <n v="12"/>
    <n v="9"/>
    <n v="3"/>
    <n v="0"/>
  </r>
  <r>
    <x v="53"/>
    <x v="8"/>
    <n v="12"/>
    <n v="12"/>
    <n v="9"/>
    <n v="3"/>
    <n v="0"/>
  </r>
  <r>
    <x v="53"/>
    <x v="9"/>
    <n v="27"/>
    <n v="27"/>
    <n v="23"/>
    <n v="4"/>
    <n v="0"/>
  </r>
  <r>
    <x v="53"/>
    <x v="10"/>
    <n v="10"/>
    <n v="1"/>
    <n v="1"/>
    <n v="0"/>
    <n v="0"/>
  </r>
  <r>
    <x v="54"/>
    <x v="1"/>
    <n v="29"/>
    <n v="18"/>
    <n v="14"/>
    <n v="4"/>
    <n v="0"/>
  </r>
  <r>
    <x v="54"/>
    <x v="0"/>
    <n v="20"/>
    <n v="18"/>
    <n v="18"/>
    <n v="0"/>
    <n v="0"/>
  </r>
  <r>
    <x v="54"/>
    <x v="14"/>
    <n v="75"/>
    <n v="61"/>
    <n v="42"/>
    <n v="19"/>
    <n v="0"/>
  </r>
  <r>
    <x v="54"/>
    <x v="3"/>
    <n v="48"/>
    <n v="34"/>
    <n v="25"/>
    <n v="9"/>
    <n v="0"/>
  </r>
  <r>
    <x v="54"/>
    <x v="4"/>
    <n v="34"/>
    <n v="20"/>
    <n v="20"/>
    <n v="0"/>
    <n v="0"/>
  </r>
  <r>
    <x v="54"/>
    <x v="5"/>
    <n v="17"/>
    <n v="14"/>
    <n v="14"/>
    <n v="0"/>
    <n v="0"/>
  </r>
  <r>
    <x v="54"/>
    <x v="6"/>
    <n v="2"/>
    <n v="0"/>
    <n v="0"/>
    <n v="0"/>
    <n v="0"/>
  </r>
  <r>
    <x v="54"/>
    <x v="7"/>
    <n v="8"/>
    <n v="1"/>
    <n v="0"/>
    <n v="1"/>
    <n v="0"/>
  </r>
  <r>
    <x v="54"/>
    <x v="8"/>
    <n v="3"/>
    <n v="0"/>
    <n v="0"/>
    <n v="0"/>
    <n v="0"/>
  </r>
  <r>
    <x v="54"/>
    <x v="9"/>
    <n v="33"/>
    <n v="31"/>
    <n v="30"/>
    <n v="1"/>
    <n v="0"/>
  </r>
  <r>
    <x v="54"/>
    <x v="10"/>
    <n v="13"/>
    <n v="2"/>
    <n v="2"/>
    <n v="0"/>
    <n v="0"/>
  </r>
  <r>
    <x v="55"/>
    <x v="0"/>
    <n v="1"/>
    <n v="0"/>
    <n v="0"/>
    <n v="0"/>
    <n v="0"/>
  </r>
  <r>
    <x v="55"/>
    <x v="1"/>
    <n v="27"/>
    <n v="27"/>
    <n v="27"/>
    <n v="0"/>
    <n v="0"/>
  </r>
  <r>
    <x v="55"/>
    <x v="14"/>
    <n v="28"/>
    <n v="23"/>
    <n v="20"/>
    <n v="3"/>
    <n v="1"/>
  </r>
  <r>
    <x v="55"/>
    <x v="3"/>
    <n v="42"/>
    <n v="39"/>
    <n v="35"/>
    <n v="4"/>
    <n v="0"/>
  </r>
  <r>
    <x v="55"/>
    <x v="4"/>
    <n v="5"/>
    <n v="5"/>
    <n v="4"/>
    <n v="1"/>
    <n v="0"/>
  </r>
  <r>
    <x v="55"/>
    <x v="5"/>
    <n v="2"/>
    <n v="2"/>
    <n v="2"/>
    <n v="0"/>
    <n v="0"/>
  </r>
  <r>
    <x v="55"/>
    <x v="7"/>
    <n v="9"/>
    <n v="8"/>
    <n v="7"/>
    <n v="1"/>
    <n v="0"/>
  </r>
  <r>
    <x v="55"/>
    <x v="8"/>
    <n v="1"/>
    <n v="1"/>
    <n v="1"/>
    <n v="0"/>
    <n v="0"/>
  </r>
  <r>
    <x v="55"/>
    <x v="9"/>
    <n v="43"/>
    <n v="43"/>
    <n v="41"/>
    <n v="2"/>
    <n v="0"/>
  </r>
  <r>
    <x v="55"/>
    <x v="10"/>
    <n v="5"/>
    <n v="4"/>
    <n v="4"/>
    <n v="0"/>
    <n v="0"/>
  </r>
  <r>
    <x v="56"/>
    <x v="0"/>
    <n v="1"/>
    <n v="1"/>
    <n v="1"/>
    <n v="0"/>
    <n v="0"/>
  </r>
  <r>
    <x v="56"/>
    <x v="1"/>
    <n v="17"/>
    <n v="17"/>
    <n v="15"/>
    <n v="2"/>
    <n v="0"/>
  </r>
  <r>
    <x v="56"/>
    <x v="14"/>
    <n v="23"/>
    <n v="19"/>
    <n v="14"/>
    <n v="5"/>
    <n v="1"/>
  </r>
  <r>
    <x v="56"/>
    <x v="3"/>
    <n v="19"/>
    <n v="19"/>
    <n v="16"/>
    <n v="3"/>
    <n v="0"/>
  </r>
  <r>
    <x v="56"/>
    <x v="4"/>
    <n v="14"/>
    <n v="14"/>
    <n v="13"/>
    <n v="1"/>
    <n v="0"/>
  </r>
  <r>
    <x v="56"/>
    <x v="5"/>
    <n v="25"/>
    <n v="25"/>
    <n v="25"/>
    <n v="0"/>
    <n v="0"/>
  </r>
  <r>
    <x v="56"/>
    <x v="6"/>
    <n v="3"/>
    <n v="3"/>
    <n v="2"/>
    <n v="1"/>
    <n v="0"/>
  </r>
  <r>
    <x v="56"/>
    <x v="7"/>
    <n v="9"/>
    <n v="9"/>
    <n v="8"/>
    <n v="1"/>
    <n v="0"/>
  </r>
  <r>
    <x v="56"/>
    <x v="8"/>
    <n v="4"/>
    <n v="4"/>
    <n v="4"/>
    <n v="0"/>
    <n v="0"/>
  </r>
  <r>
    <x v="56"/>
    <x v="9"/>
    <n v="14"/>
    <n v="14"/>
    <n v="13"/>
    <n v="1"/>
    <n v="0"/>
  </r>
  <r>
    <x v="56"/>
    <x v="10"/>
    <n v="11"/>
    <n v="10"/>
    <n v="10"/>
    <n v="0"/>
    <n v="0"/>
  </r>
  <r>
    <x v="57"/>
    <x v="3"/>
    <n v="21"/>
    <n v="18"/>
    <n v="16"/>
    <n v="2"/>
    <n v="0"/>
  </r>
  <r>
    <x v="57"/>
    <x v="0"/>
    <n v="3"/>
    <n v="3"/>
    <n v="0"/>
    <n v="3"/>
    <n v="0"/>
  </r>
  <r>
    <x v="57"/>
    <x v="1"/>
    <n v="6"/>
    <n v="4"/>
    <n v="3"/>
    <n v="1"/>
    <n v="0"/>
  </r>
  <r>
    <x v="57"/>
    <x v="14"/>
    <n v="13"/>
    <n v="8"/>
    <n v="7"/>
    <n v="1"/>
    <n v="0"/>
  </r>
  <r>
    <x v="57"/>
    <x v="5"/>
    <n v="4"/>
    <n v="4"/>
    <n v="4"/>
    <n v="0"/>
    <n v="0"/>
  </r>
  <r>
    <x v="57"/>
    <x v="7"/>
    <n v="1"/>
    <n v="1"/>
    <n v="1"/>
    <n v="0"/>
    <n v="0"/>
  </r>
  <r>
    <x v="57"/>
    <x v="9"/>
    <n v="5"/>
    <n v="5"/>
    <n v="3"/>
    <n v="2"/>
    <n v="0"/>
  </r>
  <r>
    <x v="58"/>
    <x v="1"/>
    <n v="23"/>
    <n v="19"/>
    <n v="14"/>
    <n v="5"/>
    <n v="0"/>
  </r>
  <r>
    <x v="58"/>
    <x v="14"/>
    <n v="20"/>
    <n v="18"/>
    <n v="15"/>
    <n v="3"/>
    <n v="0"/>
  </r>
  <r>
    <x v="58"/>
    <x v="3"/>
    <n v="9"/>
    <n v="8"/>
    <n v="8"/>
    <n v="0"/>
    <n v="0"/>
  </r>
  <r>
    <x v="58"/>
    <x v="4"/>
    <n v="8"/>
    <n v="2"/>
    <n v="2"/>
    <n v="0"/>
    <n v="0"/>
  </r>
  <r>
    <x v="58"/>
    <x v="5"/>
    <n v="2"/>
    <n v="2"/>
    <n v="2"/>
    <n v="0"/>
    <n v="0"/>
  </r>
  <r>
    <x v="58"/>
    <x v="6"/>
    <n v="1"/>
    <n v="1"/>
    <n v="1"/>
    <n v="0"/>
    <n v="0"/>
  </r>
  <r>
    <x v="58"/>
    <x v="7"/>
    <n v="3"/>
    <n v="3"/>
    <n v="1"/>
    <n v="2"/>
    <n v="0"/>
  </r>
  <r>
    <x v="58"/>
    <x v="9"/>
    <n v="20"/>
    <n v="17"/>
    <n v="16"/>
    <n v="1"/>
    <n v="0"/>
  </r>
  <r>
    <x v="58"/>
    <x v="10"/>
    <n v="1"/>
    <n v="0"/>
    <n v="0"/>
    <n v="0"/>
    <n v="0"/>
  </r>
  <r>
    <x v="59"/>
    <x v="14"/>
    <n v="24"/>
    <n v="17"/>
    <n v="14"/>
    <n v="3"/>
    <n v="0"/>
  </r>
  <r>
    <x v="59"/>
    <x v="1"/>
    <n v="15"/>
    <n v="11"/>
    <n v="11"/>
    <n v="0"/>
    <n v="0"/>
  </r>
  <r>
    <x v="59"/>
    <x v="3"/>
    <n v="20"/>
    <n v="18"/>
    <n v="15"/>
    <n v="3"/>
    <n v="0"/>
  </r>
  <r>
    <x v="59"/>
    <x v="4"/>
    <n v="26"/>
    <n v="24"/>
    <n v="22"/>
    <n v="2"/>
    <n v="0"/>
  </r>
  <r>
    <x v="59"/>
    <x v="5"/>
    <n v="5"/>
    <n v="5"/>
    <n v="5"/>
    <n v="0"/>
    <n v="0"/>
  </r>
  <r>
    <x v="59"/>
    <x v="6"/>
    <n v="5"/>
    <n v="4"/>
    <n v="1"/>
    <n v="3"/>
    <n v="0"/>
  </r>
  <r>
    <x v="59"/>
    <x v="7"/>
    <n v="1"/>
    <n v="0"/>
    <n v="0"/>
    <n v="0"/>
    <n v="0"/>
  </r>
  <r>
    <x v="59"/>
    <x v="8"/>
    <n v="2"/>
    <n v="2"/>
    <n v="1"/>
    <n v="1"/>
    <n v="0"/>
  </r>
  <r>
    <x v="59"/>
    <x v="9"/>
    <n v="11"/>
    <n v="11"/>
    <n v="11"/>
    <n v="0"/>
    <n v="0"/>
  </r>
  <r>
    <x v="59"/>
    <x v="10"/>
    <n v="12"/>
    <n v="12"/>
    <n v="12"/>
    <n v="0"/>
    <n v="0"/>
  </r>
  <r>
    <x v="60"/>
    <x v="1"/>
    <n v="25"/>
    <n v="23"/>
    <n v="22"/>
    <n v="1"/>
    <n v="0"/>
  </r>
  <r>
    <x v="60"/>
    <x v="0"/>
    <n v="6"/>
    <n v="6"/>
    <n v="6"/>
    <n v="0"/>
    <n v="0"/>
  </r>
  <r>
    <x v="60"/>
    <x v="14"/>
    <n v="49"/>
    <n v="41"/>
    <n v="39"/>
    <n v="2"/>
    <n v="2"/>
  </r>
  <r>
    <x v="60"/>
    <x v="3"/>
    <n v="96"/>
    <n v="95"/>
    <n v="92"/>
    <n v="3"/>
    <n v="0"/>
  </r>
  <r>
    <x v="60"/>
    <x v="4"/>
    <n v="58"/>
    <n v="53"/>
    <n v="49"/>
    <n v="4"/>
    <n v="0"/>
  </r>
  <r>
    <x v="60"/>
    <x v="5"/>
    <n v="4"/>
    <n v="2"/>
    <n v="2"/>
    <n v="0"/>
    <n v="0"/>
  </r>
  <r>
    <x v="60"/>
    <x v="6"/>
    <n v="1"/>
    <n v="1"/>
    <n v="0"/>
    <n v="1"/>
    <n v="0"/>
  </r>
  <r>
    <x v="60"/>
    <x v="7"/>
    <n v="10"/>
    <n v="8"/>
    <n v="7"/>
    <n v="1"/>
    <n v="0"/>
  </r>
  <r>
    <x v="60"/>
    <x v="8"/>
    <n v="2"/>
    <n v="1"/>
    <n v="1"/>
    <n v="0"/>
    <n v="0"/>
  </r>
  <r>
    <x v="60"/>
    <x v="9"/>
    <n v="53"/>
    <n v="51"/>
    <n v="46"/>
    <n v="5"/>
    <n v="0"/>
  </r>
  <r>
    <x v="60"/>
    <x v="10"/>
    <n v="26"/>
    <n v="18"/>
    <n v="18"/>
    <n v="0"/>
    <n v="0"/>
  </r>
  <r>
    <x v="61"/>
    <x v="3"/>
    <n v="17"/>
    <n v="17"/>
    <n v="15"/>
    <n v="2"/>
    <n v="0"/>
  </r>
  <r>
    <x v="61"/>
    <x v="1"/>
    <n v="6"/>
    <n v="5"/>
    <n v="5"/>
    <n v="0"/>
    <n v="1"/>
  </r>
  <r>
    <x v="61"/>
    <x v="14"/>
    <n v="8"/>
    <n v="7"/>
    <n v="5"/>
    <n v="2"/>
    <n v="0"/>
  </r>
  <r>
    <x v="61"/>
    <x v="5"/>
    <n v="16"/>
    <n v="16"/>
    <n v="16"/>
    <n v="0"/>
    <n v="0"/>
  </r>
  <r>
    <x v="61"/>
    <x v="7"/>
    <n v="4"/>
    <n v="4"/>
    <n v="3"/>
    <n v="1"/>
    <n v="0"/>
  </r>
  <r>
    <x v="61"/>
    <x v="8"/>
    <n v="4"/>
    <n v="4"/>
    <n v="3"/>
    <n v="1"/>
    <n v="0"/>
  </r>
  <r>
    <x v="61"/>
    <x v="9"/>
    <n v="13"/>
    <n v="13"/>
    <n v="13"/>
    <n v="0"/>
    <n v="0"/>
  </r>
  <r>
    <x v="62"/>
    <x v="0"/>
    <n v="1"/>
    <n v="1"/>
    <n v="1"/>
    <n v="0"/>
    <n v="0"/>
  </r>
  <r>
    <x v="62"/>
    <x v="1"/>
    <n v="20"/>
    <n v="19"/>
    <n v="18"/>
    <n v="1"/>
    <n v="0"/>
  </r>
  <r>
    <x v="62"/>
    <x v="14"/>
    <n v="33"/>
    <n v="29"/>
    <n v="28"/>
    <n v="1"/>
    <n v="3"/>
  </r>
  <r>
    <x v="62"/>
    <x v="3"/>
    <n v="50"/>
    <n v="47"/>
    <n v="46"/>
    <n v="1"/>
    <n v="3"/>
  </r>
  <r>
    <x v="62"/>
    <x v="4"/>
    <n v="23"/>
    <n v="21"/>
    <n v="20"/>
    <n v="1"/>
    <n v="0"/>
  </r>
  <r>
    <x v="62"/>
    <x v="5"/>
    <n v="17"/>
    <n v="16"/>
    <n v="16"/>
    <n v="0"/>
    <n v="0"/>
  </r>
  <r>
    <x v="62"/>
    <x v="7"/>
    <n v="31"/>
    <n v="31"/>
    <n v="24"/>
    <n v="7"/>
    <n v="0"/>
  </r>
  <r>
    <x v="62"/>
    <x v="8"/>
    <n v="13"/>
    <n v="12"/>
    <n v="11"/>
    <n v="1"/>
    <n v="0"/>
  </r>
  <r>
    <x v="62"/>
    <x v="9"/>
    <n v="70"/>
    <n v="68"/>
    <n v="61"/>
    <n v="7"/>
    <n v="1"/>
  </r>
  <r>
    <x v="62"/>
    <x v="10"/>
    <n v="23"/>
    <n v="21"/>
    <n v="20"/>
    <n v="1"/>
    <n v="0"/>
  </r>
  <r>
    <x v="63"/>
    <x v="3"/>
    <n v="6"/>
    <n v="6"/>
    <n v="2"/>
    <n v="4"/>
    <n v="0"/>
  </r>
  <r>
    <x v="63"/>
    <x v="1"/>
    <n v="2"/>
    <n v="2"/>
    <n v="2"/>
    <n v="0"/>
    <n v="0"/>
  </r>
  <r>
    <x v="63"/>
    <x v="14"/>
    <n v="5"/>
    <n v="5"/>
    <n v="4"/>
    <n v="1"/>
    <n v="0"/>
  </r>
  <r>
    <x v="63"/>
    <x v="4"/>
    <n v="8"/>
    <n v="8"/>
    <n v="5"/>
    <n v="3"/>
    <n v="0"/>
  </r>
  <r>
    <x v="63"/>
    <x v="6"/>
    <n v="1"/>
    <n v="1"/>
    <n v="0"/>
    <n v="1"/>
    <n v="0"/>
  </r>
  <r>
    <x v="63"/>
    <x v="7"/>
    <n v="2"/>
    <n v="2"/>
    <n v="1"/>
    <n v="1"/>
    <n v="0"/>
  </r>
  <r>
    <x v="63"/>
    <x v="9"/>
    <n v="5"/>
    <n v="5"/>
    <n v="4"/>
    <n v="1"/>
    <n v="0"/>
  </r>
  <r>
    <x v="63"/>
    <x v="10"/>
    <n v="2"/>
    <n v="2"/>
    <n v="2"/>
    <n v="0"/>
    <n v="0"/>
  </r>
  <r>
    <x v="64"/>
    <x v="4"/>
    <n v="1"/>
    <n v="1"/>
    <n v="1"/>
    <n v="0"/>
    <n v="0"/>
  </r>
  <r>
    <x v="64"/>
    <x v="0"/>
    <n v="1"/>
    <n v="1"/>
    <n v="1"/>
    <n v="0"/>
    <n v="0"/>
  </r>
  <r>
    <x v="64"/>
    <x v="1"/>
    <n v="13"/>
    <n v="13"/>
    <n v="10"/>
    <n v="3"/>
    <n v="0"/>
  </r>
  <r>
    <x v="64"/>
    <x v="14"/>
    <n v="17"/>
    <n v="17"/>
    <n v="11"/>
    <n v="6"/>
    <n v="0"/>
  </r>
  <r>
    <x v="64"/>
    <x v="3"/>
    <n v="14"/>
    <n v="13"/>
    <n v="12"/>
    <n v="1"/>
    <n v="1"/>
  </r>
  <r>
    <x v="64"/>
    <x v="5"/>
    <n v="2"/>
    <n v="2"/>
    <n v="2"/>
    <n v="0"/>
    <n v="0"/>
  </r>
  <r>
    <x v="64"/>
    <x v="7"/>
    <n v="5"/>
    <n v="5"/>
    <n v="3"/>
    <n v="2"/>
    <n v="0"/>
  </r>
  <r>
    <x v="64"/>
    <x v="8"/>
    <n v="1"/>
    <n v="1"/>
    <n v="1"/>
    <n v="0"/>
    <n v="0"/>
  </r>
  <r>
    <x v="64"/>
    <x v="9"/>
    <n v="18"/>
    <n v="18"/>
    <n v="13"/>
    <n v="5"/>
    <n v="0"/>
  </r>
  <r>
    <x v="64"/>
    <x v="10"/>
    <n v="1"/>
    <n v="1"/>
    <n v="1"/>
    <n v="0"/>
    <n v="0"/>
  </r>
  <r>
    <x v="65"/>
    <x v="3"/>
    <n v="21"/>
    <n v="19"/>
    <n v="14"/>
    <n v="5"/>
    <n v="0"/>
  </r>
  <r>
    <x v="65"/>
    <x v="1"/>
    <n v="11"/>
    <n v="10"/>
    <n v="3"/>
    <n v="7"/>
    <n v="0"/>
  </r>
  <r>
    <x v="65"/>
    <x v="14"/>
    <n v="20"/>
    <n v="15"/>
    <n v="10"/>
    <n v="5"/>
    <n v="0"/>
  </r>
  <r>
    <x v="65"/>
    <x v="4"/>
    <n v="12"/>
    <n v="10"/>
    <n v="9"/>
    <n v="1"/>
    <n v="0"/>
  </r>
  <r>
    <x v="65"/>
    <x v="5"/>
    <n v="1"/>
    <n v="1"/>
    <n v="1"/>
    <n v="0"/>
    <n v="0"/>
  </r>
  <r>
    <x v="65"/>
    <x v="7"/>
    <n v="2"/>
    <n v="2"/>
    <n v="2"/>
    <n v="0"/>
    <n v="0"/>
  </r>
  <r>
    <x v="65"/>
    <x v="9"/>
    <n v="23"/>
    <n v="23"/>
    <n v="13"/>
    <n v="10"/>
    <n v="0"/>
  </r>
  <r>
    <x v="65"/>
    <x v="10"/>
    <n v="8"/>
    <n v="8"/>
    <n v="8"/>
    <n v="0"/>
    <n v="0"/>
  </r>
  <r>
    <x v="66"/>
    <x v="4"/>
    <n v="1"/>
    <n v="1"/>
    <n v="1"/>
    <n v="0"/>
    <n v="0"/>
  </r>
  <r>
    <x v="66"/>
    <x v="14"/>
    <n v="2"/>
    <n v="2"/>
    <n v="2"/>
    <n v="0"/>
    <n v="0"/>
  </r>
  <r>
    <x v="66"/>
    <x v="1"/>
    <n v="1"/>
    <n v="1"/>
    <n v="1"/>
    <n v="0"/>
    <n v="0"/>
  </r>
  <r>
    <x v="66"/>
    <x v="3"/>
    <n v="1"/>
    <n v="1"/>
    <n v="1"/>
    <n v="0"/>
    <n v="0"/>
  </r>
  <r>
    <x v="67"/>
    <x v="14"/>
    <n v="21"/>
    <n v="17"/>
    <n v="10"/>
    <n v="7"/>
    <n v="0"/>
  </r>
  <r>
    <x v="67"/>
    <x v="1"/>
    <n v="7"/>
    <n v="6"/>
    <n v="4"/>
    <n v="2"/>
    <n v="0"/>
  </r>
  <r>
    <x v="67"/>
    <x v="3"/>
    <n v="8"/>
    <n v="7"/>
    <n v="6"/>
    <n v="1"/>
    <n v="0"/>
  </r>
  <r>
    <x v="67"/>
    <x v="4"/>
    <n v="2"/>
    <n v="2"/>
    <n v="2"/>
    <n v="0"/>
    <n v="0"/>
  </r>
  <r>
    <x v="67"/>
    <x v="5"/>
    <n v="4"/>
    <n v="2"/>
    <n v="2"/>
    <n v="0"/>
    <n v="0"/>
  </r>
  <r>
    <x v="67"/>
    <x v="6"/>
    <n v="1"/>
    <n v="1"/>
    <n v="0"/>
    <n v="1"/>
    <n v="0"/>
  </r>
  <r>
    <x v="67"/>
    <x v="7"/>
    <n v="3"/>
    <n v="3"/>
    <n v="1"/>
    <n v="2"/>
    <n v="0"/>
  </r>
  <r>
    <x v="67"/>
    <x v="9"/>
    <n v="17"/>
    <n v="15"/>
    <n v="11"/>
    <n v="4"/>
    <n v="0"/>
  </r>
  <r>
    <x v="67"/>
    <x v="10"/>
    <n v="1"/>
    <n v="1"/>
    <n v="1"/>
    <n v="0"/>
    <n v="0"/>
  </r>
  <r>
    <x v="68"/>
    <x v="3"/>
    <n v="66"/>
    <n v="66"/>
    <n v="60"/>
    <n v="6"/>
    <n v="0"/>
  </r>
  <r>
    <x v="68"/>
    <x v="1"/>
    <n v="25"/>
    <n v="25"/>
    <n v="25"/>
    <n v="0"/>
    <n v="0"/>
  </r>
  <r>
    <x v="68"/>
    <x v="14"/>
    <n v="39"/>
    <n v="36"/>
    <n v="29"/>
    <n v="7"/>
    <n v="0"/>
  </r>
  <r>
    <x v="68"/>
    <x v="4"/>
    <n v="3"/>
    <n v="3"/>
    <n v="3"/>
    <n v="0"/>
    <n v="0"/>
  </r>
  <r>
    <x v="68"/>
    <x v="5"/>
    <n v="1"/>
    <n v="1"/>
    <n v="1"/>
    <n v="0"/>
    <n v="0"/>
  </r>
  <r>
    <x v="68"/>
    <x v="9"/>
    <n v="71"/>
    <n v="71"/>
    <n v="69"/>
    <n v="2"/>
    <n v="0"/>
  </r>
  <r>
    <x v="68"/>
    <x v="10"/>
    <n v="1"/>
    <n v="1"/>
    <n v="1"/>
    <n v="0"/>
    <n v="0"/>
  </r>
  <r>
    <x v="69"/>
    <x v="3"/>
    <n v="21"/>
    <n v="20"/>
    <n v="16"/>
    <n v="4"/>
    <n v="0"/>
  </r>
  <r>
    <x v="69"/>
    <x v="1"/>
    <n v="10"/>
    <n v="9"/>
    <n v="8"/>
    <n v="1"/>
    <n v="0"/>
  </r>
  <r>
    <x v="69"/>
    <x v="14"/>
    <n v="24"/>
    <n v="22"/>
    <n v="19"/>
    <n v="3"/>
    <n v="0"/>
  </r>
  <r>
    <x v="69"/>
    <x v="5"/>
    <n v="2"/>
    <n v="2"/>
    <n v="2"/>
    <n v="0"/>
    <n v="0"/>
  </r>
  <r>
    <x v="69"/>
    <x v="7"/>
    <n v="4"/>
    <n v="4"/>
    <n v="3"/>
    <n v="1"/>
    <n v="0"/>
  </r>
  <r>
    <x v="69"/>
    <x v="8"/>
    <n v="1"/>
    <n v="1"/>
    <n v="1"/>
    <n v="0"/>
    <n v="0"/>
  </r>
  <r>
    <x v="69"/>
    <x v="9"/>
    <n v="20"/>
    <n v="20"/>
    <n v="18"/>
    <n v="2"/>
    <n v="0"/>
  </r>
  <r>
    <x v="70"/>
    <x v="3"/>
    <n v="54"/>
    <n v="51"/>
    <n v="48"/>
    <n v="3"/>
    <n v="1"/>
  </r>
  <r>
    <x v="70"/>
    <x v="0"/>
    <n v="3"/>
    <n v="3"/>
    <n v="3"/>
    <n v="0"/>
    <n v="0"/>
  </r>
  <r>
    <x v="70"/>
    <x v="1"/>
    <n v="40"/>
    <n v="36"/>
    <n v="29"/>
    <n v="7"/>
    <n v="0"/>
  </r>
  <r>
    <x v="70"/>
    <x v="14"/>
    <n v="68"/>
    <n v="65"/>
    <n v="53"/>
    <n v="12"/>
    <n v="0"/>
  </r>
  <r>
    <x v="70"/>
    <x v="4"/>
    <n v="13"/>
    <n v="11"/>
    <n v="9"/>
    <n v="2"/>
    <n v="0"/>
  </r>
  <r>
    <x v="70"/>
    <x v="5"/>
    <n v="6"/>
    <n v="5"/>
    <n v="5"/>
    <n v="0"/>
    <n v="0"/>
  </r>
  <r>
    <x v="70"/>
    <x v="7"/>
    <n v="13"/>
    <n v="12"/>
    <n v="11"/>
    <n v="1"/>
    <n v="0"/>
  </r>
  <r>
    <x v="70"/>
    <x v="9"/>
    <n v="41"/>
    <n v="41"/>
    <n v="33"/>
    <n v="8"/>
    <n v="0"/>
  </r>
  <r>
    <x v="70"/>
    <x v="10"/>
    <n v="5"/>
    <n v="5"/>
    <n v="2"/>
    <n v="3"/>
    <n v="0"/>
  </r>
  <r>
    <x v="71"/>
    <x v="3"/>
    <n v="78"/>
    <n v="77"/>
    <n v="71"/>
    <n v="6"/>
    <n v="0"/>
  </r>
  <r>
    <x v="71"/>
    <x v="0"/>
    <n v="1"/>
    <n v="1"/>
    <n v="1"/>
    <n v="0"/>
    <n v="0"/>
  </r>
  <r>
    <x v="71"/>
    <x v="1"/>
    <n v="40"/>
    <n v="38"/>
    <n v="36"/>
    <n v="2"/>
    <n v="0"/>
  </r>
  <r>
    <x v="71"/>
    <x v="14"/>
    <n v="76"/>
    <n v="62"/>
    <n v="58"/>
    <n v="4"/>
    <n v="1"/>
  </r>
  <r>
    <x v="71"/>
    <x v="4"/>
    <n v="6"/>
    <n v="5"/>
    <n v="5"/>
    <n v="0"/>
    <n v="0"/>
  </r>
  <r>
    <x v="71"/>
    <x v="5"/>
    <n v="8"/>
    <n v="8"/>
    <n v="8"/>
    <n v="0"/>
    <n v="0"/>
  </r>
  <r>
    <x v="71"/>
    <x v="7"/>
    <n v="15"/>
    <n v="15"/>
    <n v="15"/>
    <n v="0"/>
    <n v="0"/>
  </r>
  <r>
    <x v="71"/>
    <x v="8"/>
    <n v="4"/>
    <n v="4"/>
    <n v="3"/>
    <n v="1"/>
    <n v="0"/>
  </r>
  <r>
    <x v="71"/>
    <x v="9"/>
    <n v="43"/>
    <n v="42"/>
    <n v="39"/>
    <n v="3"/>
    <n v="0"/>
  </r>
  <r>
    <x v="71"/>
    <x v="10"/>
    <n v="4"/>
    <n v="4"/>
    <n v="3"/>
    <n v="1"/>
    <n v="0"/>
  </r>
  <r>
    <x v="72"/>
    <x v="1"/>
    <n v="3"/>
    <n v="3"/>
    <n v="2"/>
    <n v="1"/>
    <n v="0"/>
  </r>
  <r>
    <x v="72"/>
    <x v="14"/>
    <n v="8"/>
    <n v="8"/>
    <n v="7"/>
    <n v="1"/>
    <n v="0"/>
  </r>
  <r>
    <x v="72"/>
    <x v="3"/>
    <n v="7"/>
    <n v="7"/>
    <n v="7"/>
    <n v="0"/>
    <n v="0"/>
  </r>
  <r>
    <x v="72"/>
    <x v="4"/>
    <n v="2"/>
    <n v="2"/>
    <n v="2"/>
    <n v="0"/>
    <n v="0"/>
  </r>
  <r>
    <x v="72"/>
    <x v="5"/>
    <n v="1"/>
    <n v="1"/>
    <n v="1"/>
    <n v="0"/>
    <n v="0"/>
  </r>
  <r>
    <x v="72"/>
    <x v="7"/>
    <n v="3"/>
    <n v="3"/>
    <n v="3"/>
    <n v="0"/>
    <n v="0"/>
  </r>
  <r>
    <x v="72"/>
    <x v="8"/>
    <n v="1"/>
    <n v="1"/>
    <n v="1"/>
    <n v="0"/>
    <n v="0"/>
  </r>
  <r>
    <x v="72"/>
    <x v="9"/>
    <n v="9"/>
    <n v="9"/>
    <n v="7"/>
    <n v="2"/>
    <n v="0"/>
  </r>
  <r>
    <x v="72"/>
    <x v="10"/>
    <n v="2"/>
    <n v="2"/>
    <n v="2"/>
    <n v="0"/>
    <n v="0"/>
  </r>
  <r>
    <x v="73"/>
    <x v="4"/>
    <n v="2"/>
    <n v="2"/>
    <n v="1"/>
    <n v="1"/>
    <n v="0"/>
  </r>
  <r>
    <x v="73"/>
    <x v="1"/>
    <n v="3"/>
    <n v="3"/>
    <n v="3"/>
    <n v="0"/>
    <n v="0"/>
  </r>
  <r>
    <x v="73"/>
    <x v="14"/>
    <n v="22"/>
    <n v="20"/>
    <n v="8"/>
    <n v="12"/>
    <n v="0"/>
  </r>
  <r>
    <x v="73"/>
    <x v="16"/>
    <n v="2"/>
    <n v="2"/>
    <n v="1"/>
    <n v="1"/>
    <n v="0"/>
  </r>
  <r>
    <x v="73"/>
    <x v="3"/>
    <n v="3"/>
    <n v="2"/>
    <n v="1"/>
    <n v="1"/>
    <n v="0"/>
  </r>
  <r>
    <x v="73"/>
    <x v="5"/>
    <n v="3"/>
    <n v="3"/>
    <n v="3"/>
    <n v="0"/>
    <n v="0"/>
  </r>
  <r>
    <x v="73"/>
    <x v="7"/>
    <n v="1"/>
    <n v="1"/>
    <n v="1"/>
    <n v="0"/>
    <n v="0"/>
  </r>
  <r>
    <x v="73"/>
    <x v="9"/>
    <n v="4"/>
    <n v="4"/>
    <n v="4"/>
    <n v="0"/>
    <n v="0"/>
  </r>
  <r>
    <x v="73"/>
    <x v="10"/>
    <n v="1"/>
    <n v="0"/>
    <n v="0"/>
    <n v="0"/>
    <n v="0"/>
  </r>
  <r>
    <x v="74"/>
    <x v="16"/>
    <n v="1"/>
    <n v="1"/>
    <n v="1"/>
    <n v="0"/>
    <n v="0"/>
  </r>
  <r>
    <x v="74"/>
    <x v="0"/>
    <n v="1"/>
    <n v="1"/>
    <n v="1"/>
    <n v="0"/>
    <n v="0"/>
  </r>
  <r>
    <x v="74"/>
    <x v="1"/>
    <n v="34"/>
    <n v="32"/>
    <n v="32"/>
    <n v="0"/>
    <n v="0"/>
  </r>
  <r>
    <x v="74"/>
    <x v="14"/>
    <n v="52"/>
    <n v="45"/>
    <n v="40"/>
    <n v="5"/>
    <n v="0"/>
  </r>
  <r>
    <x v="74"/>
    <x v="3"/>
    <n v="57"/>
    <n v="56"/>
    <n v="49"/>
    <n v="7"/>
    <n v="0"/>
  </r>
  <r>
    <x v="74"/>
    <x v="4"/>
    <n v="16"/>
    <n v="16"/>
    <n v="10"/>
    <n v="6"/>
    <n v="0"/>
  </r>
  <r>
    <x v="74"/>
    <x v="5"/>
    <n v="5"/>
    <n v="5"/>
    <n v="5"/>
    <n v="0"/>
    <n v="0"/>
  </r>
  <r>
    <x v="74"/>
    <x v="7"/>
    <n v="5"/>
    <n v="5"/>
    <n v="5"/>
    <n v="0"/>
    <n v="0"/>
  </r>
  <r>
    <x v="74"/>
    <x v="8"/>
    <n v="1"/>
    <n v="0"/>
    <n v="0"/>
    <n v="0"/>
    <n v="0"/>
  </r>
  <r>
    <x v="74"/>
    <x v="9"/>
    <n v="50"/>
    <n v="50"/>
    <n v="45"/>
    <n v="5"/>
    <n v="0"/>
  </r>
  <r>
    <x v="74"/>
    <x v="10"/>
    <n v="20"/>
    <n v="18"/>
    <n v="17"/>
    <n v="1"/>
    <n v="0"/>
  </r>
  <r>
    <x v="75"/>
    <x v="4"/>
    <n v="29"/>
    <n v="28"/>
    <n v="22"/>
    <n v="6"/>
    <n v="0"/>
  </r>
  <r>
    <x v="75"/>
    <x v="1"/>
    <n v="19"/>
    <n v="19"/>
    <n v="14"/>
    <n v="5"/>
    <n v="0"/>
  </r>
  <r>
    <x v="75"/>
    <x v="14"/>
    <n v="82"/>
    <n v="73"/>
    <n v="68"/>
    <n v="5"/>
    <n v="1"/>
  </r>
  <r>
    <x v="75"/>
    <x v="3"/>
    <n v="68"/>
    <n v="67"/>
    <n v="62"/>
    <n v="5"/>
    <n v="1"/>
  </r>
  <r>
    <x v="75"/>
    <x v="5"/>
    <n v="26"/>
    <n v="24"/>
    <n v="24"/>
    <n v="0"/>
    <n v="0"/>
  </r>
  <r>
    <x v="75"/>
    <x v="6"/>
    <n v="25"/>
    <n v="24"/>
    <n v="19"/>
    <n v="5"/>
    <n v="0"/>
  </r>
  <r>
    <x v="75"/>
    <x v="7"/>
    <n v="11"/>
    <n v="11"/>
    <n v="10"/>
    <n v="1"/>
    <n v="0"/>
  </r>
  <r>
    <x v="75"/>
    <x v="8"/>
    <n v="6"/>
    <n v="5"/>
    <n v="4"/>
    <n v="1"/>
    <n v="0"/>
  </r>
  <r>
    <x v="75"/>
    <x v="9"/>
    <n v="66"/>
    <n v="66"/>
    <n v="54"/>
    <n v="12"/>
    <n v="0"/>
  </r>
  <r>
    <x v="75"/>
    <x v="10"/>
    <n v="8"/>
    <n v="7"/>
    <n v="6"/>
    <n v="1"/>
    <n v="0"/>
  </r>
  <r>
    <x v="76"/>
    <x v="1"/>
    <n v="47"/>
    <n v="44"/>
    <n v="38"/>
    <n v="6"/>
    <n v="0"/>
  </r>
  <r>
    <x v="76"/>
    <x v="0"/>
    <n v="1"/>
    <n v="1"/>
    <n v="1"/>
    <n v="0"/>
    <n v="0"/>
  </r>
  <r>
    <x v="76"/>
    <x v="14"/>
    <n v="72"/>
    <n v="66"/>
    <n v="49"/>
    <n v="17"/>
    <n v="1"/>
  </r>
  <r>
    <x v="76"/>
    <x v="3"/>
    <n v="52"/>
    <n v="51"/>
    <n v="33"/>
    <n v="18"/>
    <n v="0"/>
  </r>
  <r>
    <x v="76"/>
    <x v="4"/>
    <n v="26"/>
    <n v="25"/>
    <n v="22"/>
    <n v="3"/>
    <n v="0"/>
  </r>
  <r>
    <x v="76"/>
    <x v="5"/>
    <n v="8"/>
    <n v="6"/>
    <n v="6"/>
    <n v="0"/>
    <n v="0"/>
  </r>
  <r>
    <x v="76"/>
    <x v="6"/>
    <n v="3"/>
    <n v="1"/>
    <n v="0"/>
    <n v="1"/>
    <n v="0"/>
  </r>
  <r>
    <x v="76"/>
    <x v="7"/>
    <n v="11"/>
    <n v="10"/>
    <n v="6"/>
    <n v="4"/>
    <n v="0"/>
  </r>
  <r>
    <x v="76"/>
    <x v="9"/>
    <n v="33"/>
    <n v="32"/>
    <n v="26"/>
    <n v="6"/>
    <n v="0"/>
  </r>
  <r>
    <x v="76"/>
    <x v="10"/>
    <n v="13"/>
    <n v="10"/>
    <n v="10"/>
    <n v="0"/>
    <n v="0"/>
  </r>
  <r>
    <x v="77"/>
    <x v="1"/>
    <n v="2"/>
    <n v="2"/>
    <n v="2"/>
    <n v="0"/>
    <n v="0"/>
  </r>
  <r>
    <x v="77"/>
    <x v="14"/>
    <n v="4"/>
    <n v="4"/>
    <n v="3"/>
    <n v="1"/>
    <n v="0"/>
  </r>
  <r>
    <x v="77"/>
    <x v="3"/>
    <n v="3"/>
    <n v="3"/>
    <n v="3"/>
    <n v="0"/>
    <n v="0"/>
  </r>
  <r>
    <x v="78"/>
    <x v="3"/>
    <n v="30"/>
    <n v="30"/>
    <n v="25"/>
    <n v="5"/>
    <n v="0"/>
  </r>
  <r>
    <x v="78"/>
    <x v="1"/>
    <n v="9"/>
    <n v="8"/>
    <n v="7"/>
    <n v="1"/>
    <n v="0"/>
  </r>
  <r>
    <x v="78"/>
    <x v="14"/>
    <n v="28"/>
    <n v="27"/>
    <n v="17"/>
    <n v="10"/>
    <n v="0"/>
  </r>
  <r>
    <x v="78"/>
    <x v="4"/>
    <n v="3"/>
    <n v="3"/>
    <n v="1"/>
    <n v="2"/>
    <n v="0"/>
  </r>
  <r>
    <x v="78"/>
    <x v="6"/>
    <n v="2"/>
    <n v="2"/>
    <n v="0"/>
    <n v="2"/>
    <n v="0"/>
  </r>
  <r>
    <x v="78"/>
    <x v="7"/>
    <n v="4"/>
    <n v="4"/>
    <n v="3"/>
    <n v="1"/>
    <n v="0"/>
  </r>
  <r>
    <x v="78"/>
    <x v="8"/>
    <n v="3"/>
    <n v="3"/>
    <n v="2"/>
    <n v="1"/>
    <n v="0"/>
  </r>
  <r>
    <x v="78"/>
    <x v="9"/>
    <n v="8"/>
    <n v="8"/>
    <n v="8"/>
    <n v="0"/>
    <n v="0"/>
  </r>
  <r>
    <x v="78"/>
    <x v="10"/>
    <n v="1"/>
    <n v="0"/>
    <n v="0"/>
    <n v="0"/>
    <n v="0"/>
  </r>
  <r>
    <x v="79"/>
    <x v="6"/>
    <n v="4"/>
    <n v="4"/>
    <n v="4"/>
    <n v="0"/>
    <n v="0"/>
  </r>
  <r>
    <x v="79"/>
    <x v="0"/>
    <n v="6"/>
    <n v="6"/>
    <n v="6"/>
    <n v="0"/>
    <n v="0"/>
  </r>
  <r>
    <x v="79"/>
    <x v="1"/>
    <n v="35"/>
    <n v="34"/>
    <n v="27"/>
    <n v="7"/>
    <n v="0"/>
  </r>
  <r>
    <x v="79"/>
    <x v="14"/>
    <n v="49"/>
    <n v="47"/>
    <n v="39"/>
    <n v="8"/>
    <n v="0"/>
  </r>
  <r>
    <x v="79"/>
    <x v="3"/>
    <n v="34"/>
    <n v="32"/>
    <n v="32"/>
    <n v="0"/>
    <n v="0"/>
  </r>
  <r>
    <x v="79"/>
    <x v="4"/>
    <n v="25"/>
    <n v="24"/>
    <n v="22"/>
    <n v="2"/>
    <n v="0"/>
  </r>
  <r>
    <x v="79"/>
    <x v="5"/>
    <n v="12"/>
    <n v="12"/>
    <n v="12"/>
    <n v="0"/>
    <n v="0"/>
  </r>
  <r>
    <x v="79"/>
    <x v="7"/>
    <n v="19"/>
    <n v="19"/>
    <n v="18"/>
    <n v="1"/>
    <n v="0"/>
  </r>
  <r>
    <x v="79"/>
    <x v="8"/>
    <n v="12"/>
    <n v="12"/>
    <n v="11"/>
    <n v="1"/>
    <n v="0"/>
  </r>
  <r>
    <x v="79"/>
    <x v="9"/>
    <n v="59"/>
    <n v="58"/>
    <n v="39"/>
    <n v="19"/>
    <n v="0"/>
  </r>
  <r>
    <x v="79"/>
    <x v="10"/>
    <n v="22"/>
    <n v="21"/>
    <n v="19"/>
    <n v="2"/>
    <n v="0"/>
  </r>
  <r>
    <x v="80"/>
    <x v="1"/>
    <n v="10"/>
    <n v="9"/>
    <n v="6"/>
    <n v="3"/>
    <n v="0"/>
  </r>
  <r>
    <x v="80"/>
    <x v="14"/>
    <n v="25"/>
    <n v="21"/>
    <n v="12"/>
    <n v="9"/>
    <n v="0"/>
  </r>
  <r>
    <x v="80"/>
    <x v="3"/>
    <n v="33"/>
    <n v="28"/>
    <n v="20"/>
    <n v="8"/>
    <n v="1"/>
  </r>
  <r>
    <x v="80"/>
    <x v="4"/>
    <n v="10"/>
    <n v="10"/>
    <n v="4"/>
    <n v="6"/>
    <n v="0"/>
  </r>
  <r>
    <x v="80"/>
    <x v="5"/>
    <n v="4"/>
    <n v="1"/>
    <n v="1"/>
    <n v="0"/>
    <n v="0"/>
  </r>
  <r>
    <x v="80"/>
    <x v="7"/>
    <n v="6"/>
    <n v="6"/>
    <n v="5"/>
    <n v="1"/>
    <n v="0"/>
  </r>
  <r>
    <x v="80"/>
    <x v="8"/>
    <n v="2"/>
    <n v="2"/>
    <n v="1"/>
    <n v="1"/>
    <n v="0"/>
  </r>
  <r>
    <x v="80"/>
    <x v="9"/>
    <n v="34"/>
    <n v="34"/>
    <n v="24"/>
    <n v="10"/>
    <n v="0"/>
  </r>
  <r>
    <x v="80"/>
    <x v="10"/>
    <n v="3"/>
    <n v="3"/>
    <n v="3"/>
    <n v="0"/>
    <n v="0"/>
  </r>
  <r>
    <x v="81"/>
    <x v="1"/>
    <n v="9"/>
    <n v="8"/>
    <n v="5"/>
    <n v="3"/>
    <n v="0"/>
  </r>
  <r>
    <x v="81"/>
    <x v="0"/>
    <n v="2"/>
    <n v="2"/>
    <n v="2"/>
    <n v="0"/>
    <n v="0"/>
  </r>
  <r>
    <x v="81"/>
    <x v="14"/>
    <n v="18"/>
    <n v="14"/>
    <n v="8"/>
    <n v="6"/>
    <n v="0"/>
  </r>
  <r>
    <x v="81"/>
    <x v="3"/>
    <n v="29"/>
    <n v="29"/>
    <n v="15"/>
    <n v="14"/>
    <n v="0"/>
  </r>
  <r>
    <x v="81"/>
    <x v="4"/>
    <n v="2"/>
    <n v="2"/>
    <n v="2"/>
    <n v="0"/>
    <n v="0"/>
  </r>
  <r>
    <x v="81"/>
    <x v="7"/>
    <n v="1"/>
    <n v="1"/>
    <n v="1"/>
    <n v="0"/>
    <n v="0"/>
  </r>
  <r>
    <x v="81"/>
    <x v="9"/>
    <n v="4"/>
    <n v="4"/>
    <n v="4"/>
    <n v="0"/>
    <n v="0"/>
  </r>
  <r>
    <x v="82"/>
    <x v="1"/>
    <n v="20"/>
    <n v="20"/>
    <n v="19"/>
    <n v="1"/>
    <n v="0"/>
  </r>
  <r>
    <x v="82"/>
    <x v="14"/>
    <n v="20"/>
    <n v="20"/>
    <n v="15"/>
    <n v="5"/>
    <n v="0"/>
  </r>
  <r>
    <x v="82"/>
    <x v="3"/>
    <n v="8"/>
    <n v="8"/>
    <n v="7"/>
    <n v="1"/>
    <n v="0"/>
  </r>
  <r>
    <x v="82"/>
    <x v="4"/>
    <n v="5"/>
    <n v="5"/>
    <n v="3"/>
    <n v="2"/>
    <n v="0"/>
  </r>
  <r>
    <x v="82"/>
    <x v="7"/>
    <n v="4"/>
    <n v="3"/>
    <n v="3"/>
    <n v="0"/>
    <n v="0"/>
  </r>
  <r>
    <x v="82"/>
    <x v="8"/>
    <n v="2"/>
    <n v="2"/>
    <n v="2"/>
    <n v="0"/>
    <n v="0"/>
  </r>
  <r>
    <x v="82"/>
    <x v="9"/>
    <n v="16"/>
    <n v="16"/>
    <n v="16"/>
    <n v="0"/>
    <n v="0"/>
  </r>
  <r>
    <x v="83"/>
    <x v="8"/>
    <n v="1"/>
    <n v="1"/>
    <n v="1"/>
    <n v="0"/>
    <n v="0"/>
  </r>
  <r>
    <x v="83"/>
    <x v="12"/>
    <n v="1"/>
    <n v="1"/>
    <n v="1"/>
    <n v="0"/>
    <n v="0"/>
  </r>
  <r>
    <x v="83"/>
    <x v="1"/>
    <n v="11"/>
    <n v="11"/>
    <n v="5"/>
    <n v="6"/>
    <n v="0"/>
  </r>
  <r>
    <x v="83"/>
    <x v="14"/>
    <n v="33"/>
    <n v="15"/>
    <n v="8"/>
    <n v="7"/>
    <n v="0"/>
  </r>
  <r>
    <x v="83"/>
    <x v="3"/>
    <n v="2"/>
    <n v="2"/>
    <n v="1"/>
    <n v="1"/>
    <n v="0"/>
  </r>
  <r>
    <x v="83"/>
    <x v="4"/>
    <n v="6"/>
    <n v="6"/>
    <n v="2"/>
    <n v="4"/>
    <n v="0"/>
  </r>
  <r>
    <x v="83"/>
    <x v="5"/>
    <n v="2"/>
    <n v="2"/>
    <n v="2"/>
    <n v="0"/>
    <n v="0"/>
  </r>
  <r>
    <x v="83"/>
    <x v="7"/>
    <n v="1"/>
    <n v="1"/>
    <n v="1"/>
    <n v="0"/>
    <n v="0"/>
  </r>
  <r>
    <x v="83"/>
    <x v="9"/>
    <n v="6"/>
    <n v="6"/>
    <n v="4"/>
    <n v="2"/>
    <n v="0"/>
  </r>
  <r>
    <x v="83"/>
    <x v="10"/>
    <n v="3"/>
    <n v="1"/>
    <n v="1"/>
    <n v="0"/>
    <n v="0"/>
  </r>
  <r>
    <x v="84"/>
    <x v="3"/>
    <n v="27"/>
    <n v="27"/>
    <n v="26"/>
    <n v="1"/>
    <n v="0"/>
  </r>
  <r>
    <x v="84"/>
    <x v="5"/>
    <n v="1"/>
    <n v="1"/>
    <n v="1"/>
    <n v="0"/>
    <n v="0"/>
  </r>
  <r>
    <x v="84"/>
    <x v="9"/>
    <n v="22"/>
    <n v="22"/>
    <n v="21"/>
    <n v="1"/>
    <n v="0"/>
  </r>
  <r>
    <x v="84"/>
    <x v="1"/>
    <n v="7"/>
    <n v="7"/>
    <n v="7"/>
    <n v="0"/>
    <n v="0"/>
  </r>
  <r>
    <x v="84"/>
    <x v="14"/>
    <n v="12"/>
    <n v="10"/>
    <n v="9"/>
    <n v="1"/>
    <n v="1"/>
  </r>
  <r>
    <x v="85"/>
    <x v="14"/>
    <n v="3"/>
    <n v="2"/>
    <n v="2"/>
    <n v="0"/>
    <n v="0"/>
  </r>
  <r>
    <x v="85"/>
    <x v="1"/>
    <n v="1"/>
    <n v="1"/>
    <n v="1"/>
    <n v="0"/>
    <n v="0"/>
  </r>
  <r>
    <x v="85"/>
    <x v="3"/>
    <n v="10"/>
    <n v="8"/>
    <n v="8"/>
    <n v="0"/>
    <n v="0"/>
  </r>
  <r>
    <x v="85"/>
    <x v="5"/>
    <n v="1"/>
    <n v="1"/>
    <n v="1"/>
    <n v="0"/>
    <n v="0"/>
  </r>
  <r>
    <x v="85"/>
    <x v="7"/>
    <n v="1"/>
    <n v="1"/>
    <n v="1"/>
    <n v="0"/>
    <n v="0"/>
  </r>
  <r>
    <x v="85"/>
    <x v="9"/>
    <n v="8"/>
    <n v="8"/>
    <n v="8"/>
    <n v="0"/>
    <n v="0"/>
  </r>
  <r>
    <x v="85"/>
    <x v="10"/>
    <n v="2"/>
    <n v="0"/>
    <n v="0"/>
    <n v="0"/>
    <n v="0"/>
  </r>
  <r>
    <x v="86"/>
    <x v="3"/>
    <n v="13"/>
    <n v="13"/>
    <n v="12"/>
    <n v="1"/>
    <n v="0"/>
  </r>
  <r>
    <x v="86"/>
    <x v="1"/>
    <n v="7"/>
    <n v="6"/>
    <n v="6"/>
    <n v="0"/>
    <n v="0"/>
  </r>
  <r>
    <x v="86"/>
    <x v="14"/>
    <n v="16"/>
    <n v="13"/>
    <n v="11"/>
    <n v="2"/>
    <n v="0"/>
  </r>
  <r>
    <x v="86"/>
    <x v="4"/>
    <n v="10"/>
    <n v="10"/>
    <n v="6"/>
    <n v="4"/>
    <n v="0"/>
  </r>
  <r>
    <x v="86"/>
    <x v="5"/>
    <n v="6"/>
    <n v="5"/>
    <n v="5"/>
    <n v="0"/>
    <n v="0"/>
  </r>
  <r>
    <x v="86"/>
    <x v="7"/>
    <n v="3"/>
    <n v="3"/>
    <n v="3"/>
    <n v="0"/>
    <n v="0"/>
  </r>
  <r>
    <x v="86"/>
    <x v="8"/>
    <n v="3"/>
    <n v="3"/>
    <n v="3"/>
    <n v="0"/>
    <n v="0"/>
  </r>
  <r>
    <x v="86"/>
    <x v="9"/>
    <n v="9"/>
    <n v="9"/>
    <n v="9"/>
    <n v="0"/>
    <n v="0"/>
  </r>
  <r>
    <x v="86"/>
    <x v="10"/>
    <n v="1"/>
    <n v="1"/>
    <n v="1"/>
    <n v="0"/>
    <n v="0"/>
  </r>
  <r>
    <x v="87"/>
    <x v="14"/>
    <n v="6"/>
    <n v="5"/>
    <n v="5"/>
    <n v="0"/>
    <n v="0"/>
  </r>
  <r>
    <x v="87"/>
    <x v="1"/>
    <n v="4"/>
    <n v="4"/>
    <n v="4"/>
    <n v="0"/>
    <n v="0"/>
  </r>
  <r>
    <x v="87"/>
    <x v="3"/>
    <n v="11"/>
    <n v="11"/>
    <n v="9"/>
    <n v="2"/>
    <n v="0"/>
  </r>
  <r>
    <x v="87"/>
    <x v="5"/>
    <n v="2"/>
    <n v="2"/>
    <n v="2"/>
    <n v="0"/>
    <n v="0"/>
  </r>
  <r>
    <x v="87"/>
    <x v="9"/>
    <n v="13"/>
    <n v="13"/>
    <n v="11"/>
    <n v="2"/>
    <n v="0"/>
  </r>
  <r>
    <x v="88"/>
    <x v="3"/>
    <n v="14"/>
    <n v="14"/>
    <n v="14"/>
    <n v="2"/>
    <n v="0"/>
  </r>
  <r>
    <x v="88"/>
    <x v="0"/>
    <n v="2"/>
    <n v="2"/>
    <n v="2"/>
    <n v="0"/>
    <n v="0"/>
  </r>
  <r>
    <x v="88"/>
    <x v="1"/>
    <n v="12"/>
    <n v="12"/>
    <n v="10"/>
    <n v="2"/>
    <n v="0"/>
  </r>
  <r>
    <x v="88"/>
    <x v="14"/>
    <n v="29"/>
    <n v="25"/>
    <n v="18"/>
    <n v="7"/>
    <n v="0"/>
  </r>
  <r>
    <x v="88"/>
    <x v="4"/>
    <n v="8"/>
    <n v="7"/>
    <n v="7"/>
    <n v="0"/>
    <n v="0"/>
  </r>
  <r>
    <x v="88"/>
    <x v="5"/>
    <n v="3"/>
    <n v="2"/>
    <n v="2"/>
    <n v="0"/>
    <n v="0"/>
  </r>
  <r>
    <x v="88"/>
    <x v="9"/>
    <n v="13"/>
    <n v="12"/>
    <n v="12"/>
    <n v="0"/>
    <n v="0"/>
  </r>
  <r>
    <x v="89"/>
    <x v="0"/>
    <n v="2"/>
    <n v="2"/>
    <n v="2"/>
    <n v="0"/>
    <n v="0"/>
  </r>
  <r>
    <x v="89"/>
    <x v="1"/>
    <n v="43"/>
    <n v="41"/>
    <n v="38"/>
    <n v="3"/>
    <n v="1"/>
  </r>
  <r>
    <x v="89"/>
    <x v="14"/>
    <n v="64"/>
    <n v="61"/>
    <n v="53"/>
    <n v="8"/>
    <n v="0"/>
  </r>
  <r>
    <x v="89"/>
    <x v="3"/>
    <n v="16"/>
    <n v="16"/>
    <n v="12"/>
    <n v="4"/>
    <n v="0"/>
  </r>
  <r>
    <x v="89"/>
    <x v="4"/>
    <n v="20"/>
    <n v="20"/>
    <n v="13"/>
    <n v="7"/>
    <n v="0"/>
  </r>
  <r>
    <x v="89"/>
    <x v="5"/>
    <n v="2"/>
    <n v="2"/>
    <n v="2"/>
    <n v="0"/>
    <n v="0"/>
  </r>
  <r>
    <x v="89"/>
    <x v="6"/>
    <n v="1"/>
    <n v="1"/>
    <n v="1"/>
    <n v="0"/>
    <n v="0"/>
  </r>
  <r>
    <x v="89"/>
    <x v="7"/>
    <n v="5"/>
    <n v="5"/>
    <n v="4"/>
    <n v="1"/>
    <n v="0"/>
  </r>
  <r>
    <x v="89"/>
    <x v="9"/>
    <n v="32"/>
    <n v="32"/>
    <n v="29"/>
    <n v="3"/>
    <n v="0"/>
  </r>
  <r>
    <x v="89"/>
    <x v="10"/>
    <n v="13"/>
    <n v="10"/>
    <n v="9"/>
    <n v="1"/>
    <n v="0"/>
  </r>
  <r>
    <x v="90"/>
    <x v="6"/>
    <n v="2"/>
    <n v="1"/>
    <n v="1"/>
    <n v="0"/>
    <n v="0"/>
  </r>
  <r>
    <x v="90"/>
    <x v="0"/>
    <n v="4"/>
    <n v="4"/>
    <n v="3"/>
    <n v="1"/>
    <n v="0"/>
  </r>
  <r>
    <x v="90"/>
    <x v="1"/>
    <n v="20"/>
    <n v="18"/>
    <n v="17"/>
    <n v="1"/>
    <n v="0"/>
  </r>
  <r>
    <x v="90"/>
    <x v="14"/>
    <n v="37"/>
    <n v="31"/>
    <n v="27"/>
    <n v="4"/>
    <n v="0"/>
  </r>
  <r>
    <x v="90"/>
    <x v="3"/>
    <n v="16"/>
    <n v="15"/>
    <n v="14"/>
    <n v="1"/>
    <n v="0"/>
  </r>
  <r>
    <x v="90"/>
    <x v="4"/>
    <n v="7"/>
    <n v="6"/>
    <n v="5"/>
    <n v="1"/>
    <n v="0"/>
  </r>
  <r>
    <x v="90"/>
    <x v="5"/>
    <n v="2"/>
    <n v="2"/>
    <n v="2"/>
    <n v="0"/>
    <n v="0"/>
  </r>
  <r>
    <x v="90"/>
    <x v="7"/>
    <n v="4"/>
    <n v="4"/>
    <n v="4"/>
    <n v="0"/>
    <n v="0"/>
  </r>
  <r>
    <x v="90"/>
    <x v="8"/>
    <n v="5"/>
    <n v="4"/>
    <n v="4"/>
    <n v="0"/>
    <n v="0"/>
  </r>
  <r>
    <x v="90"/>
    <x v="9"/>
    <n v="23"/>
    <n v="23"/>
    <n v="22"/>
    <n v="1"/>
    <n v="0"/>
  </r>
  <r>
    <x v="90"/>
    <x v="10"/>
    <n v="2"/>
    <n v="2"/>
    <n v="2"/>
    <n v="0"/>
    <n v="0"/>
  </r>
  <r>
    <x v="91"/>
    <x v="1"/>
    <n v="10"/>
    <n v="7"/>
    <n v="7"/>
    <n v="0"/>
    <n v="0"/>
  </r>
  <r>
    <x v="91"/>
    <x v="0"/>
    <n v="2"/>
    <n v="1"/>
    <n v="1"/>
    <n v="0"/>
    <n v="0"/>
  </r>
  <r>
    <x v="91"/>
    <x v="14"/>
    <n v="13"/>
    <n v="12"/>
    <n v="11"/>
    <n v="1"/>
    <n v="0"/>
  </r>
  <r>
    <x v="91"/>
    <x v="3"/>
    <n v="44"/>
    <n v="30"/>
    <n v="30"/>
    <n v="0"/>
    <n v="0"/>
  </r>
  <r>
    <x v="91"/>
    <x v="4"/>
    <n v="14"/>
    <n v="13"/>
    <n v="12"/>
    <n v="1"/>
    <n v="0"/>
  </r>
  <r>
    <x v="91"/>
    <x v="5"/>
    <n v="1"/>
    <n v="1"/>
    <n v="1"/>
    <n v="0"/>
    <n v="0"/>
  </r>
  <r>
    <x v="91"/>
    <x v="6"/>
    <n v="1"/>
    <n v="1"/>
    <n v="1"/>
    <n v="0"/>
    <n v="0"/>
  </r>
  <r>
    <x v="91"/>
    <x v="7"/>
    <n v="2"/>
    <n v="1"/>
    <n v="1"/>
    <n v="0"/>
    <n v="0"/>
  </r>
  <r>
    <x v="91"/>
    <x v="8"/>
    <n v="1"/>
    <n v="1"/>
    <n v="1"/>
    <n v="0"/>
    <n v="0"/>
  </r>
  <r>
    <x v="91"/>
    <x v="9"/>
    <n v="43"/>
    <n v="24"/>
    <n v="24"/>
    <n v="0"/>
    <n v="0"/>
  </r>
  <r>
    <x v="91"/>
    <x v="10"/>
    <n v="7"/>
    <n v="6"/>
    <n v="6"/>
    <n v="0"/>
    <n v="0"/>
  </r>
  <r>
    <x v="92"/>
    <x v="4"/>
    <n v="11"/>
    <n v="6"/>
    <n v="5"/>
    <n v="1"/>
    <n v="0"/>
  </r>
  <r>
    <x v="92"/>
    <x v="1"/>
    <n v="32"/>
    <n v="27"/>
    <n v="21"/>
    <n v="6"/>
    <n v="0"/>
  </r>
  <r>
    <x v="92"/>
    <x v="14"/>
    <n v="43"/>
    <n v="40"/>
    <n v="36"/>
    <n v="4"/>
    <n v="0"/>
  </r>
  <r>
    <x v="92"/>
    <x v="3"/>
    <n v="84"/>
    <n v="52"/>
    <n v="44"/>
    <n v="8"/>
    <n v="1"/>
  </r>
  <r>
    <x v="92"/>
    <x v="5"/>
    <n v="51"/>
    <n v="44"/>
    <n v="43"/>
    <n v="1"/>
    <n v="0"/>
  </r>
  <r>
    <x v="92"/>
    <x v="7"/>
    <n v="2"/>
    <n v="1"/>
    <n v="1"/>
    <n v="0"/>
    <n v="0"/>
  </r>
  <r>
    <x v="92"/>
    <x v="9"/>
    <n v="53"/>
    <n v="37"/>
    <n v="33"/>
    <n v="4"/>
    <n v="0"/>
  </r>
  <r>
    <x v="92"/>
    <x v="10"/>
    <n v="3"/>
    <n v="2"/>
    <n v="2"/>
    <n v="0"/>
    <n v="0"/>
  </r>
  <r>
    <x v="93"/>
    <x v="14"/>
    <n v="12"/>
    <n v="11"/>
    <n v="10"/>
    <n v="1"/>
    <n v="0"/>
  </r>
  <r>
    <x v="93"/>
    <x v="0"/>
    <n v="1"/>
    <n v="1"/>
    <n v="0"/>
    <n v="1"/>
    <n v="0"/>
  </r>
  <r>
    <x v="93"/>
    <x v="1"/>
    <n v="6"/>
    <n v="6"/>
    <n v="4"/>
    <n v="2"/>
    <n v="0"/>
  </r>
  <r>
    <x v="93"/>
    <x v="3"/>
    <n v="11"/>
    <n v="11"/>
    <n v="8"/>
    <n v="3"/>
    <n v="0"/>
  </r>
  <r>
    <x v="93"/>
    <x v="4"/>
    <n v="1"/>
    <n v="1"/>
    <n v="1"/>
    <n v="0"/>
    <n v="0"/>
  </r>
  <r>
    <x v="93"/>
    <x v="9"/>
    <n v="12"/>
    <n v="12"/>
    <n v="8"/>
    <n v="4"/>
    <n v="0"/>
  </r>
  <r>
    <x v="93"/>
    <x v="10"/>
    <n v="4"/>
    <n v="4"/>
    <n v="4"/>
    <n v="0"/>
    <n v="0"/>
  </r>
  <r>
    <x v="94"/>
    <x v="3"/>
    <n v="23"/>
    <n v="17"/>
    <n v="16"/>
    <n v="1"/>
    <n v="0"/>
  </r>
  <r>
    <x v="94"/>
    <x v="1"/>
    <n v="30"/>
    <n v="24"/>
    <n v="19"/>
    <n v="5"/>
    <n v="0"/>
  </r>
  <r>
    <x v="94"/>
    <x v="14"/>
    <n v="26"/>
    <n v="23"/>
    <n v="21"/>
    <n v="2"/>
    <n v="0"/>
  </r>
  <r>
    <x v="94"/>
    <x v="4"/>
    <n v="9"/>
    <n v="6"/>
    <n v="4"/>
    <n v="2"/>
    <n v="0"/>
  </r>
  <r>
    <x v="94"/>
    <x v="5"/>
    <n v="4"/>
    <n v="4"/>
    <n v="4"/>
    <n v="0"/>
    <n v="0"/>
  </r>
  <r>
    <x v="94"/>
    <x v="7"/>
    <n v="7"/>
    <n v="6"/>
    <n v="6"/>
    <n v="0"/>
    <n v="0"/>
  </r>
  <r>
    <x v="94"/>
    <x v="9"/>
    <n v="28"/>
    <n v="25"/>
    <n v="24"/>
    <n v="1"/>
    <n v="0"/>
  </r>
  <r>
    <x v="94"/>
    <x v="10"/>
    <n v="2"/>
    <n v="0"/>
    <n v="0"/>
    <n v="0"/>
    <n v="0"/>
  </r>
  <r>
    <x v="95"/>
    <x v="4"/>
    <n v="8"/>
    <n v="8"/>
    <n v="5"/>
    <n v="3"/>
    <n v="0"/>
  </r>
  <r>
    <x v="95"/>
    <x v="1"/>
    <n v="12"/>
    <n v="11"/>
    <n v="10"/>
    <n v="1"/>
    <n v="0"/>
  </r>
  <r>
    <x v="95"/>
    <x v="14"/>
    <n v="25"/>
    <n v="23"/>
    <n v="16"/>
    <n v="7"/>
    <n v="0"/>
  </r>
  <r>
    <x v="95"/>
    <x v="3"/>
    <n v="17"/>
    <n v="16"/>
    <n v="13"/>
    <n v="3"/>
    <n v="0"/>
  </r>
  <r>
    <x v="95"/>
    <x v="5"/>
    <n v="7"/>
    <n v="6"/>
    <n v="6"/>
    <n v="0"/>
    <n v="0"/>
  </r>
  <r>
    <x v="95"/>
    <x v="7"/>
    <n v="4"/>
    <n v="3"/>
    <n v="1"/>
    <n v="2"/>
    <n v="0"/>
  </r>
  <r>
    <x v="95"/>
    <x v="8"/>
    <n v="3"/>
    <n v="3"/>
    <n v="2"/>
    <n v="1"/>
    <n v="0"/>
  </r>
  <r>
    <x v="95"/>
    <x v="9"/>
    <n v="14"/>
    <n v="14"/>
    <n v="13"/>
    <n v="1"/>
    <n v="0"/>
  </r>
  <r>
    <x v="95"/>
    <x v="10"/>
    <n v="6"/>
    <n v="5"/>
    <n v="5"/>
    <n v="0"/>
    <n v="0"/>
  </r>
  <r>
    <x v="96"/>
    <x v="4"/>
    <n v="7"/>
    <n v="7"/>
    <n v="6"/>
    <n v="1"/>
    <n v="0"/>
  </r>
  <r>
    <x v="96"/>
    <x v="0"/>
    <n v="2"/>
    <n v="1"/>
    <n v="1"/>
    <n v="0"/>
    <n v="0"/>
  </r>
  <r>
    <x v="96"/>
    <x v="1"/>
    <n v="24"/>
    <n v="22"/>
    <n v="20"/>
    <n v="2"/>
    <n v="0"/>
  </r>
  <r>
    <x v="96"/>
    <x v="14"/>
    <n v="39"/>
    <n v="36"/>
    <n v="30"/>
    <n v="6"/>
    <n v="0"/>
  </r>
  <r>
    <x v="96"/>
    <x v="3"/>
    <n v="48"/>
    <n v="48"/>
    <n v="44"/>
    <n v="4"/>
    <n v="0"/>
  </r>
  <r>
    <x v="96"/>
    <x v="5"/>
    <n v="1"/>
    <n v="1"/>
    <n v="1"/>
    <n v="0"/>
    <n v="0"/>
  </r>
  <r>
    <x v="96"/>
    <x v="6"/>
    <n v="9"/>
    <n v="9"/>
    <n v="4"/>
    <n v="5"/>
    <n v="0"/>
  </r>
  <r>
    <x v="96"/>
    <x v="7"/>
    <n v="8"/>
    <n v="8"/>
    <n v="8"/>
    <n v="0"/>
    <n v="0"/>
  </r>
  <r>
    <x v="96"/>
    <x v="8"/>
    <n v="3"/>
    <n v="3"/>
    <n v="3"/>
    <n v="0"/>
    <n v="0"/>
  </r>
  <r>
    <x v="96"/>
    <x v="9"/>
    <n v="34"/>
    <n v="34"/>
    <n v="29"/>
    <n v="5"/>
    <n v="0"/>
  </r>
  <r>
    <x v="96"/>
    <x v="10"/>
    <n v="5"/>
    <n v="5"/>
    <n v="5"/>
    <n v="0"/>
    <n v="0"/>
  </r>
  <r>
    <x v="97"/>
    <x v="1"/>
    <n v="13"/>
    <n v="13"/>
    <n v="10"/>
    <n v="3"/>
    <n v="0"/>
  </r>
  <r>
    <x v="97"/>
    <x v="14"/>
    <n v="20"/>
    <n v="15"/>
    <n v="15"/>
    <n v="0"/>
    <n v="0"/>
  </r>
  <r>
    <x v="97"/>
    <x v="3"/>
    <n v="14"/>
    <n v="13"/>
    <n v="10"/>
    <n v="3"/>
    <n v="0"/>
  </r>
  <r>
    <x v="97"/>
    <x v="4"/>
    <n v="3"/>
    <n v="2"/>
    <n v="2"/>
    <n v="0"/>
    <n v="0"/>
  </r>
  <r>
    <x v="97"/>
    <x v="7"/>
    <n v="3"/>
    <n v="2"/>
    <n v="2"/>
    <n v="0"/>
    <n v="0"/>
  </r>
  <r>
    <x v="97"/>
    <x v="8"/>
    <n v="2"/>
    <n v="2"/>
    <n v="2"/>
    <n v="0"/>
    <n v="0"/>
  </r>
  <r>
    <x v="97"/>
    <x v="9"/>
    <n v="13"/>
    <n v="13"/>
    <n v="10"/>
    <n v="3"/>
    <n v="0"/>
  </r>
  <r>
    <x v="97"/>
    <x v="10"/>
    <n v="3"/>
    <n v="2"/>
    <n v="1"/>
    <n v="1"/>
    <n v="0"/>
  </r>
  <r>
    <x v="98"/>
    <x v="1"/>
    <n v="5"/>
    <n v="5"/>
    <n v="5"/>
    <n v="0"/>
    <n v="0"/>
  </r>
  <r>
    <x v="98"/>
    <x v="0"/>
    <n v="3"/>
    <n v="3"/>
    <n v="3"/>
    <n v="0"/>
    <n v="0"/>
  </r>
  <r>
    <x v="98"/>
    <x v="14"/>
    <n v="15"/>
    <n v="14"/>
    <n v="10"/>
    <n v="4"/>
    <n v="0"/>
  </r>
  <r>
    <x v="98"/>
    <x v="3"/>
    <n v="21"/>
    <n v="21"/>
    <n v="20"/>
    <n v="1"/>
    <n v="0"/>
  </r>
  <r>
    <x v="98"/>
    <x v="4"/>
    <n v="4"/>
    <n v="4"/>
    <n v="4"/>
    <n v="0"/>
    <n v="0"/>
  </r>
  <r>
    <x v="98"/>
    <x v="5"/>
    <n v="4"/>
    <n v="4"/>
    <n v="4"/>
    <n v="0"/>
    <n v="0"/>
  </r>
  <r>
    <x v="98"/>
    <x v="7"/>
    <n v="2"/>
    <n v="2"/>
    <n v="2"/>
    <n v="0"/>
    <n v="0"/>
  </r>
  <r>
    <x v="98"/>
    <x v="8"/>
    <n v="2"/>
    <n v="2"/>
    <n v="2"/>
    <n v="0"/>
    <n v="0"/>
  </r>
  <r>
    <x v="98"/>
    <x v="9"/>
    <n v="7"/>
    <n v="7"/>
    <n v="7"/>
    <n v="0"/>
    <n v="0"/>
  </r>
  <r>
    <x v="98"/>
    <x v="10"/>
    <n v="3"/>
    <n v="3"/>
    <n v="3"/>
    <n v="0"/>
    <n v="0"/>
  </r>
  <r>
    <x v="99"/>
    <x v="14"/>
    <n v="26"/>
    <n v="22"/>
    <n v="10"/>
    <n v="12"/>
    <n v="1"/>
  </r>
  <r>
    <x v="99"/>
    <x v="1"/>
    <n v="9"/>
    <n v="9"/>
    <n v="7"/>
    <n v="2"/>
    <n v="0"/>
  </r>
  <r>
    <x v="99"/>
    <x v="3"/>
    <n v="6"/>
    <n v="5"/>
    <n v="4"/>
    <n v="1"/>
    <n v="0"/>
  </r>
  <r>
    <x v="99"/>
    <x v="4"/>
    <n v="3"/>
    <n v="2"/>
    <n v="2"/>
    <n v="0"/>
    <n v="0"/>
  </r>
  <r>
    <x v="99"/>
    <x v="5"/>
    <n v="3"/>
    <n v="3"/>
    <n v="3"/>
    <n v="0"/>
    <n v="0"/>
  </r>
  <r>
    <x v="99"/>
    <x v="6"/>
    <n v="1"/>
    <n v="0"/>
    <n v="0"/>
    <n v="0"/>
    <n v="0"/>
  </r>
  <r>
    <x v="99"/>
    <x v="7"/>
    <n v="2"/>
    <n v="2"/>
    <n v="2"/>
    <n v="0"/>
    <n v="0"/>
  </r>
  <r>
    <x v="99"/>
    <x v="9"/>
    <n v="9"/>
    <n v="9"/>
    <n v="9"/>
    <n v="0"/>
    <n v="0"/>
  </r>
  <r>
    <x v="99"/>
    <x v="10"/>
    <n v="2"/>
    <n v="1"/>
    <n v="1"/>
    <n v="0"/>
    <n v="0"/>
  </r>
  <r>
    <x v="100"/>
    <x v="0"/>
    <n v="5"/>
    <n v="5"/>
    <n v="5"/>
    <n v="0"/>
    <n v="0"/>
  </r>
  <r>
    <x v="100"/>
    <x v="1"/>
    <n v="33"/>
    <n v="32"/>
    <n v="25"/>
    <n v="7"/>
    <n v="0"/>
  </r>
  <r>
    <x v="100"/>
    <x v="14"/>
    <n v="49"/>
    <n v="45"/>
    <n v="37"/>
    <n v="8"/>
    <n v="0"/>
  </r>
  <r>
    <x v="100"/>
    <x v="3"/>
    <n v="36"/>
    <n v="35"/>
    <n v="23"/>
    <n v="12"/>
    <n v="1"/>
  </r>
  <r>
    <x v="100"/>
    <x v="4"/>
    <n v="39"/>
    <n v="39"/>
    <n v="33"/>
    <n v="6"/>
    <n v="0"/>
  </r>
  <r>
    <x v="100"/>
    <x v="5"/>
    <n v="2"/>
    <n v="2"/>
    <n v="2"/>
    <n v="0"/>
    <n v="0"/>
  </r>
  <r>
    <x v="100"/>
    <x v="6"/>
    <n v="3"/>
    <n v="2"/>
    <n v="1"/>
    <n v="1"/>
    <n v="0"/>
  </r>
  <r>
    <x v="100"/>
    <x v="7"/>
    <n v="23"/>
    <n v="21"/>
    <n v="10"/>
    <n v="11"/>
    <n v="0"/>
  </r>
  <r>
    <x v="100"/>
    <x v="8"/>
    <n v="13"/>
    <n v="13"/>
    <n v="9"/>
    <n v="4"/>
    <n v="0"/>
  </r>
  <r>
    <x v="100"/>
    <x v="9"/>
    <n v="41"/>
    <n v="40"/>
    <n v="31"/>
    <n v="9"/>
    <n v="0"/>
  </r>
  <r>
    <x v="100"/>
    <x v="10"/>
    <n v="27"/>
    <n v="19"/>
    <n v="19"/>
    <n v="0"/>
    <n v="0"/>
  </r>
  <r>
    <x v="101"/>
    <x v="1"/>
    <n v="4"/>
    <n v="4"/>
    <n v="3"/>
    <n v="1"/>
    <n v="0"/>
  </r>
  <r>
    <x v="101"/>
    <x v="3"/>
    <n v="6"/>
    <n v="5"/>
    <n v="4"/>
    <n v="1"/>
    <n v="0"/>
  </r>
  <r>
    <x v="101"/>
    <x v="14"/>
    <n v="11"/>
    <n v="10"/>
    <n v="7"/>
    <n v="3"/>
    <n v="0"/>
  </r>
  <r>
    <x v="101"/>
    <x v="9"/>
    <n v="1"/>
    <n v="1"/>
    <n v="1"/>
    <n v="0"/>
    <n v="0"/>
  </r>
  <r>
    <x v="101"/>
    <x v="4"/>
    <n v="1"/>
    <n v="1"/>
    <n v="0"/>
    <n v="1"/>
    <n v="0"/>
  </r>
  <r>
    <x v="102"/>
    <x v="4"/>
    <n v="4"/>
    <n v="4"/>
    <n v="4"/>
    <n v="0"/>
    <n v="0"/>
  </r>
  <r>
    <x v="102"/>
    <x v="0"/>
    <n v="1"/>
    <n v="1"/>
    <n v="1"/>
    <n v="0"/>
    <n v="0"/>
  </r>
  <r>
    <x v="102"/>
    <x v="1"/>
    <n v="17"/>
    <n v="17"/>
    <n v="16"/>
    <n v="1"/>
    <n v="0"/>
  </r>
  <r>
    <x v="102"/>
    <x v="14"/>
    <n v="21"/>
    <n v="18"/>
    <n v="17"/>
    <n v="1"/>
    <n v="0"/>
  </r>
  <r>
    <x v="102"/>
    <x v="3"/>
    <n v="34"/>
    <n v="34"/>
    <n v="32"/>
    <n v="2"/>
    <n v="0"/>
  </r>
  <r>
    <x v="102"/>
    <x v="5"/>
    <n v="4"/>
    <n v="4"/>
    <n v="4"/>
    <n v="0"/>
    <n v="0"/>
  </r>
  <r>
    <x v="102"/>
    <x v="7"/>
    <n v="9"/>
    <n v="9"/>
    <n v="8"/>
    <n v="1"/>
    <n v="0"/>
  </r>
  <r>
    <x v="102"/>
    <x v="9"/>
    <n v="42"/>
    <n v="41"/>
    <n v="32"/>
    <n v="9"/>
    <n v="0"/>
  </r>
  <r>
    <x v="103"/>
    <x v="14"/>
    <n v="30"/>
    <n v="24"/>
    <n v="15"/>
    <n v="9"/>
    <n v="0"/>
  </r>
  <r>
    <x v="103"/>
    <x v="0"/>
    <n v="3"/>
    <n v="3"/>
    <n v="2"/>
    <n v="1"/>
    <n v="0"/>
  </r>
  <r>
    <x v="103"/>
    <x v="1"/>
    <n v="20"/>
    <n v="20"/>
    <n v="17"/>
    <n v="3"/>
    <n v="0"/>
  </r>
  <r>
    <x v="103"/>
    <x v="3"/>
    <n v="9"/>
    <n v="9"/>
    <n v="9"/>
    <n v="0"/>
    <n v="0"/>
  </r>
  <r>
    <x v="103"/>
    <x v="5"/>
    <n v="5"/>
    <n v="5"/>
    <n v="4"/>
    <n v="1"/>
    <n v="0"/>
  </r>
  <r>
    <x v="103"/>
    <x v="7"/>
    <n v="2"/>
    <n v="2"/>
    <n v="1"/>
    <n v="1"/>
    <n v="0"/>
  </r>
  <r>
    <x v="103"/>
    <x v="9"/>
    <n v="14"/>
    <n v="14"/>
    <n v="13"/>
    <n v="1"/>
    <n v="0"/>
  </r>
  <r>
    <x v="104"/>
    <x v="14"/>
    <n v="3"/>
    <n v="2"/>
    <n v="2"/>
    <n v="0"/>
    <n v="1"/>
  </r>
  <r>
    <x v="104"/>
    <x v="5"/>
    <n v="2"/>
    <n v="2"/>
    <n v="2"/>
    <n v="0"/>
    <n v="0"/>
  </r>
  <r>
    <x v="104"/>
    <x v="3"/>
    <n v="6"/>
    <n v="6"/>
    <n v="4"/>
    <n v="2"/>
    <n v="0"/>
  </r>
  <r>
    <x v="104"/>
    <x v="1"/>
    <n v="2"/>
    <n v="2"/>
    <n v="2"/>
    <n v="0"/>
    <n v="0"/>
  </r>
  <r>
    <x v="104"/>
    <x v="9"/>
    <n v="3"/>
    <n v="3"/>
    <n v="3"/>
    <n v="0"/>
    <n v="0"/>
  </r>
  <r>
    <x v="105"/>
    <x v="1"/>
    <n v="8"/>
    <n v="8"/>
    <n v="7"/>
    <n v="1"/>
    <n v="0"/>
  </r>
  <r>
    <x v="105"/>
    <x v="14"/>
    <n v="13"/>
    <n v="11"/>
    <n v="10"/>
    <n v="1"/>
    <n v="0"/>
  </r>
  <r>
    <x v="105"/>
    <x v="3"/>
    <n v="14"/>
    <n v="12"/>
    <n v="7"/>
    <n v="5"/>
    <n v="0"/>
  </r>
  <r>
    <x v="105"/>
    <x v="4"/>
    <n v="4"/>
    <n v="4"/>
    <n v="3"/>
    <n v="1"/>
    <n v="0"/>
  </r>
  <r>
    <x v="105"/>
    <x v="7"/>
    <n v="8"/>
    <n v="8"/>
    <n v="5"/>
    <n v="3"/>
    <n v="0"/>
  </r>
  <r>
    <x v="105"/>
    <x v="8"/>
    <n v="3"/>
    <n v="3"/>
    <n v="3"/>
    <n v="0"/>
    <n v="0"/>
  </r>
  <r>
    <x v="105"/>
    <x v="9"/>
    <n v="10"/>
    <n v="10"/>
    <n v="10"/>
    <n v="0"/>
    <n v="0"/>
  </r>
  <r>
    <x v="106"/>
    <x v="1"/>
    <n v="15"/>
    <n v="14"/>
    <n v="9"/>
    <n v="5"/>
    <n v="0"/>
  </r>
  <r>
    <x v="106"/>
    <x v="0"/>
    <n v="2"/>
    <n v="2"/>
    <n v="2"/>
    <n v="0"/>
    <n v="0"/>
  </r>
  <r>
    <x v="106"/>
    <x v="14"/>
    <n v="21"/>
    <n v="19"/>
    <n v="19"/>
    <n v="0"/>
    <n v="0"/>
  </r>
  <r>
    <x v="106"/>
    <x v="3"/>
    <n v="27"/>
    <n v="24"/>
    <n v="22"/>
    <n v="2"/>
    <n v="0"/>
  </r>
  <r>
    <x v="106"/>
    <x v="4"/>
    <n v="2"/>
    <n v="2"/>
    <n v="1"/>
    <n v="1"/>
    <n v="0"/>
  </r>
  <r>
    <x v="106"/>
    <x v="7"/>
    <n v="14"/>
    <n v="13"/>
    <n v="7"/>
    <n v="6"/>
    <n v="0"/>
  </r>
  <r>
    <x v="106"/>
    <x v="8"/>
    <n v="2"/>
    <n v="2"/>
    <n v="2"/>
    <n v="0"/>
    <n v="0"/>
  </r>
  <r>
    <x v="106"/>
    <x v="9"/>
    <n v="38"/>
    <n v="38"/>
    <n v="26"/>
    <n v="12"/>
    <n v="0"/>
  </r>
  <r>
    <x v="106"/>
    <x v="10"/>
    <n v="1"/>
    <n v="1"/>
    <n v="1"/>
    <n v="0"/>
    <n v="0"/>
  </r>
  <r>
    <x v="107"/>
    <x v="14"/>
    <n v="26"/>
    <n v="24"/>
    <n v="23"/>
    <n v="1"/>
    <n v="0"/>
  </r>
  <r>
    <x v="107"/>
    <x v="1"/>
    <n v="14"/>
    <n v="14"/>
    <n v="13"/>
    <n v="1"/>
    <n v="0"/>
  </r>
  <r>
    <x v="107"/>
    <x v="3"/>
    <n v="13"/>
    <n v="12"/>
    <n v="10"/>
    <n v="2"/>
    <n v="0"/>
  </r>
  <r>
    <x v="107"/>
    <x v="4"/>
    <n v="5"/>
    <n v="5"/>
    <n v="5"/>
    <n v="0"/>
    <n v="0"/>
  </r>
  <r>
    <x v="107"/>
    <x v="7"/>
    <n v="2"/>
    <n v="0"/>
    <n v="0"/>
    <n v="0"/>
    <n v="0"/>
  </r>
  <r>
    <x v="107"/>
    <x v="9"/>
    <n v="12"/>
    <n v="12"/>
    <n v="12"/>
    <n v="0"/>
    <n v="0"/>
  </r>
  <r>
    <x v="107"/>
    <x v="10"/>
    <n v="5"/>
    <n v="5"/>
    <n v="5"/>
    <n v="0"/>
    <n v="0"/>
  </r>
  <r>
    <x v="108"/>
    <x v="14"/>
    <n v="21"/>
    <n v="19"/>
    <n v="16"/>
    <n v="3"/>
    <n v="0"/>
  </r>
  <r>
    <x v="108"/>
    <x v="1"/>
    <n v="8"/>
    <n v="7"/>
    <n v="7"/>
    <n v="0"/>
    <n v="0"/>
  </r>
  <r>
    <x v="108"/>
    <x v="3"/>
    <n v="11"/>
    <n v="7"/>
    <n v="6"/>
    <n v="1"/>
    <n v="0"/>
  </r>
  <r>
    <x v="108"/>
    <x v="9"/>
    <n v="10"/>
    <n v="9"/>
    <n v="6"/>
    <n v="3"/>
    <n v="0"/>
  </r>
  <r>
    <x v="108"/>
    <x v="5"/>
    <n v="8"/>
    <n v="4"/>
    <n v="4"/>
    <n v="0"/>
    <n v="0"/>
  </r>
  <r>
    <x v="108"/>
    <x v="4"/>
    <n v="5"/>
    <n v="5"/>
    <n v="5"/>
    <n v="0"/>
    <n v="0"/>
  </r>
  <r>
    <x v="108"/>
    <x v="10"/>
    <n v="1"/>
    <n v="0"/>
    <n v="0"/>
    <n v="0"/>
    <n v="0"/>
  </r>
  <r>
    <x v="109"/>
    <x v="15"/>
    <n v="1"/>
    <n v="0"/>
    <n v="0"/>
    <n v="0"/>
    <n v="0"/>
  </r>
  <r>
    <x v="109"/>
    <x v="1"/>
    <n v="14"/>
    <n v="14"/>
    <n v="11"/>
    <n v="3"/>
    <n v="0"/>
  </r>
  <r>
    <x v="109"/>
    <x v="14"/>
    <n v="23"/>
    <n v="20"/>
    <n v="16"/>
    <n v="4"/>
    <n v="0"/>
  </r>
  <r>
    <x v="109"/>
    <x v="3"/>
    <n v="23"/>
    <n v="23"/>
    <n v="17"/>
    <n v="6"/>
    <n v="0"/>
  </r>
  <r>
    <x v="109"/>
    <x v="4"/>
    <n v="6"/>
    <n v="6"/>
    <n v="5"/>
    <n v="1"/>
    <n v="0"/>
  </r>
  <r>
    <x v="109"/>
    <x v="5"/>
    <n v="2"/>
    <n v="1"/>
    <n v="1"/>
    <n v="0"/>
    <n v="0"/>
  </r>
  <r>
    <x v="109"/>
    <x v="6"/>
    <n v="4"/>
    <n v="4"/>
    <n v="3"/>
    <n v="1"/>
    <n v="0"/>
  </r>
  <r>
    <x v="109"/>
    <x v="7"/>
    <n v="9"/>
    <n v="9"/>
    <n v="9"/>
    <n v="0"/>
    <n v="0"/>
  </r>
  <r>
    <x v="109"/>
    <x v="8"/>
    <n v="1"/>
    <n v="1"/>
    <n v="1"/>
    <n v="0"/>
    <n v="0"/>
  </r>
  <r>
    <x v="109"/>
    <x v="9"/>
    <n v="23"/>
    <n v="23"/>
    <n v="23"/>
    <n v="0"/>
    <n v="0"/>
  </r>
  <r>
    <x v="109"/>
    <x v="10"/>
    <n v="7"/>
    <n v="7"/>
    <n v="7"/>
    <n v="0"/>
    <n v="0"/>
  </r>
  <r>
    <x v="110"/>
    <x v="1"/>
    <n v="10"/>
    <n v="10"/>
    <n v="9"/>
    <n v="1"/>
    <n v="0"/>
  </r>
  <r>
    <x v="110"/>
    <x v="14"/>
    <n v="12"/>
    <n v="11"/>
    <n v="11"/>
    <n v="0"/>
    <n v="0"/>
  </r>
  <r>
    <x v="110"/>
    <x v="3"/>
    <n v="41"/>
    <n v="39"/>
    <n v="36"/>
    <n v="3"/>
    <n v="0"/>
  </r>
  <r>
    <x v="110"/>
    <x v="4"/>
    <n v="2"/>
    <n v="1"/>
    <n v="1"/>
    <n v="0"/>
    <n v="0"/>
  </r>
  <r>
    <x v="110"/>
    <x v="5"/>
    <n v="5"/>
    <n v="5"/>
    <n v="5"/>
    <n v="0"/>
    <n v="0"/>
  </r>
  <r>
    <x v="110"/>
    <x v="7"/>
    <n v="1"/>
    <n v="0"/>
    <n v="0"/>
    <n v="0"/>
    <n v="0"/>
  </r>
  <r>
    <x v="110"/>
    <x v="9"/>
    <n v="10"/>
    <n v="7"/>
    <n v="7"/>
    <n v="0"/>
    <n v="0"/>
  </r>
  <r>
    <x v="111"/>
    <x v="1"/>
    <n v="6"/>
    <n v="5"/>
    <n v="4"/>
    <n v="1"/>
    <n v="0"/>
  </r>
  <r>
    <x v="111"/>
    <x v="0"/>
    <n v="3"/>
    <n v="3"/>
    <n v="3"/>
    <n v="0"/>
    <n v="0"/>
  </r>
  <r>
    <x v="111"/>
    <x v="14"/>
    <n v="11"/>
    <n v="11"/>
    <n v="7"/>
    <n v="4"/>
    <n v="0"/>
  </r>
  <r>
    <x v="111"/>
    <x v="3"/>
    <n v="15"/>
    <n v="14"/>
    <n v="14"/>
    <n v="0"/>
    <n v="0"/>
  </r>
  <r>
    <x v="111"/>
    <x v="4"/>
    <n v="4"/>
    <n v="4"/>
    <n v="2"/>
    <n v="2"/>
    <n v="0"/>
  </r>
  <r>
    <x v="111"/>
    <x v="7"/>
    <n v="10"/>
    <n v="10"/>
    <n v="6"/>
    <n v="4"/>
    <n v="0"/>
  </r>
  <r>
    <x v="111"/>
    <x v="8"/>
    <n v="8"/>
    <n v="8"/>
    <n v="5"/>
    <n v="3"/>
    <n v="0"/>
  </r>
  <r>
    <x v="111"/>
    <x v="9"/>
    <n v="11"/>
    <n v="11"/>
    <n v="10"/>
    <n v="1"/>
    <n v="0"/>
  </r>
  <r>
    <x v="111"/>
    <x v="10"/>
    <n v="2"/>
    <n v="2"/>
    <n v="2"/>
    <n v="0"/>
    <n v="0"/>
  </r>
  <r>
    <x v="112"/>
    <x v="4"/>
    <n v="3"/>
    <n v="3"/>
    <n v="3"/>
    <n v="0"/>
    <n v="0"/>
  </r>
  <r>
    <x v="112"/>
    <x v="3"/>
    <n v="56"/>
    <n v="55"/>
    <n v="53"/>
    <n v="2"/>
    <n v="0"/>
  </r>
  <r>
    <x v="112"/>
    <x v="0"/>
    <n v="2"/>
    <n v="2"/>
    <n v="2"/>
    <n v="0"/>
    <n v="0"/>
  </r>
  <r>
    <x v="112"/>
    <x v="14"/>
    <n v="12"/>
    <n v="10"/>
    <n v="8"/>
    <n v="2"/>
    <n v="0"/>
  </r>
  <r>
    <x v="112"/>
    <x v="9"/>
    <n v="46"/>
    <n v="46"/>
    <n v="46"/>
    <n v="0"/>
    <n v="0"/>
  </r>
  <r>
    <x v="112"/>
    <x v="1"/>
    <n v="4"/>
    <n v="4"/>
    <n v="4"/>
    <n v="0"/>
    <n v="0"/>
  </r>
  <r>
    <x v="112"/>
    <x v="5"/>
    <n v="1"/>
    <n v="1"/>
    <n v="1"/>
    <n v="0"/>
    <n v="0"/>
  </r>
  <r>
    <x v="112"/>
    <x v="10"/>
    <n v="1"/>
    <n v="0"/>
    <n v="0"/>
    <n v="0"/>
    <n v="0"/>
  </r>
  <r>
    <x v="113"/>
    <x v="3"/>
    <n v="6"/>
    <n v="6"/>
    <n v="6"/>
    <n v="0"/>
    <n v="0"/>
  </r>
  <r>
    <x v="113"/>
    <x v="5"/>
    <n v="1"/>
    <n v="0"/>
    <n v="0"/>
    <n v="0"/>
    <n v="0"/>
  </r>
  <r>
    <x v="113"/>
    <x v="14"/>
    <n v="4"/>
    <n v="4"/>
    <n v="3"/>
    <n v="1"/>
    <n v="0"/>
  </r>
  <r>
    <x v="113"/>
    <x v="9"/>
    <n v="7"/>
    <n v="7"/>
    <n v="7"/>
    <n v="0"/>
    <n v="0"/>
  </r>
  <r>
    <x v="114"/>
    <x v="14"/>
    <n v="12"/>
    <n v="12"/>
    <n v="10"/>
    <n v="2"/>
    <n v="0"/>
  </r>
  <r>
    <x v="114"/>
    <x v="1"/>
    <n v="8"/>
    <n v="8"/>
    <n v="8"/>
    <n v="0"/>
    <n v="0"/>
  </r>
  <r>
    <x v="114"/>
    <x v="4"/>
    <n v="3"/>
    <n v="3"/>
    <n v="3"/>
    <n v="0"/>
    <n v="0"/>
  </r>
  <r>
    <x v="114"/>
    <x v="3"/>
    <n v="9"/>
    <n v="9"/>
    <n v="8"/>
    <n v="1"/>
    <n v="0"/>
  </r>
  <r>
    <x v="114"/>
    <x v="9"/>
    <n v="7"/>
    <n v="7"/>
    <n v="6"/>
    <n v="1"/>
    <n v="0"/>
  </r>
  <r>
    <x v="114"/>
    <x v="5"/>
    <n v="3"/>
    <n v="3"/>
    <n v="3"/>
    <n v="0"/>
    <n v="0"/>
  </r>
  <r>
    <x v="115"/>
    <x v="4"/>
    <n v="6"/>
    <n v="5"/>
    <n v="2"/>
    <n v="3"/>
    <n v="0"/>
  </r>
  <r>
    <x v="115"/>
    <x v="1"/>
    <n v="19"/>
    <n v="17"/>
    <n v="15"/>
    <n v="2"/>
    <n v="0"/>
  </r>
  <r>
    <x v="115"/>
    <x v="14"/>
    <n v="20"/>
    <n v="19"/>
    <n v="18"/>
    <n v="1"/>
    <n v="0"/>
  </r>
  <r>
    <x v="115"/>
    <x v="3"/>
    <n v="7"/>
    <n v="7"/>
    <n v="6"/>
    <n v="1"/>
    <n v="0"/>
  </r>
  <r>
    <x v="115"/>
    <x v="5"/>
    <n v="1"/>
    <n v="1"/>
    <n v="1"/>
    <n v="0"/>
    <n v="0"/>
  </r>
  <r>
    <x v="115"/>
    <x v="6"/>
    <n v="1"/>
    <n v="1"/>
    <n v="1"/>
    <n v="0"/>
    <n v="0"/>
  </r>
  <r>
    <x v="115"/>
    <x v="7"/>
    <n v="4"/>
    <n v="4"/>
    <n v="3"/>
    <n v="1"/>
    <n v="0"/>
  </r>
  <r>
    <x v="115"/>
    <x v="8"/>
    <n v="1"/>
    <n v="1"/>
    <n v="1"/>
    <n v="0"/>
    <n v="0"/>
  </r>
  <r>
    <x v="115"/>
    <x v="9"/>
    <n v="22"/>
    <n v="22"/>
    <n v="17"/>
    <n v="5"/>
    <n v="0"/>
  </r>
  <r>
    <x v="115"/>
    <x v="10"/>
    <n v="1"/>
    <n v="1"/>
    <n v="1"/>
    <n v="0"/>
    <n v="0"/>
  </r>
  <r>
    <x v="116"/>
    <x v="1"/>
    <n v="13"/>
    <n v="12"/>
    <n v="10"/>
    <n v="2"/>
    <n v="0"/>
  </r>
  <r>
    <x v="116"/>
    <x v="0"/>
    <n v="1"/>
    <n v="1"/>
    <n v="1"/>
    <n v="0"/>
    <n v="0"/>
  </r>
  <r>
    <x v="116"/>
    <x v="14"/>
    <n v="21"/>
    <n v="19"/>
    <n v="15"/>
    <n v="4"/>
    <n v="0"/>
  </r>
  <r>
    <x v="116"/>
    <x v="3"/>
    <n v="74"/>
    <n v="72"/>
    <n v="61"/>
    <n v="11"/>
    <n v="0"/>
  </r>
  <r>
    <x v="116"/>
    <x v="4"/>
    <n v="9"/>
    <n v="9"/>
    <n v="3"/>
    <n v="6"/>
    <n v="0"/>
  </r>
  <r>
    <x v="116"/>
    <x v="5"/>
    <n v="3"/>
    <n v="3"/>
    <n v="3"/>
    <n v="0"/>
    <n v="0"/>
  </r>
  <r>
    <x v="116"/>
    <x v="9"/>
    <n v="28"/>
    <n v="28"/>
    <n v="24"/>
    <n v="4"/>
    <n v="0"/>
  </r>
  <r>
    <x v="117"/>
    <x v="1"/>
    <n v="15"/>
    <n v="15"/>
    <n v="15"/>
    <n v="0"/>
    <n v="0"/>
  </r>
  <r>
    <x v="117"/>
    <x v="14"/>
    <n v="19"/>
    <n v="18"/>
    <n v="17"/>
    <n v="1"/>
    <n v="0"/>
  </r>
  <r>
    <x v="117"/>
    <x v="7"/>
    <n v="2"/>
    <n v="2"/>
    <n v="2"/>
    <n v="0"/>
    <n v="0"/>
  </r>
  <r>
    <x v="117"/>
    <x v="5"/>
    <n v="1"/>
    <n v="1"/>
    <n v="1"/>
    <n v="0"/>
    <n v="0"/>
  </r>
  <r>
    <x v="117"/>
    <x v="3"/>
    <n v="7"/>
    <n v="7"/>
    <n v="7"/>
    <n v="0"/>
    <n v="0"/>
  </r>
  <r>
    <x v="117"/>
    <x v="0"/>
    <n v="1"/>
    <n v="1"/>
    <n v="1"/>
    <n v="0"/>
    <n v="0"/>
  </r>
  <r>
    <x v="117"/>
    <x v="4"/>
    <n v="6"/>
    <n v="6"/>
    <n v="5"/>
    <n v="1"/>
    <n v="0"/>
  </r>
  <r>
    <x v="117"/>
    <x v="10"/>
    <n v="3"/>
    <n v="3"/>
    <n v="3"/>
    <n v="0"/>
    <n v="0"/>
  </r>
  <r>
    <x v="117"/>
    <x v="9"/>
    <n v="9"/>
    <n v="9"/>
    <n v="9"/>
    <n v="0"/>
    <n v="0"/>
  </r>
  <r>
    <x v="118"/>
    <x v="3"/>
    <n v="2"/>
    <n v="2"/>
    <n v="2"/>
    <n v="0"/>
    <n v="0"/>
  </r>
  <r>
    <x v="118"/>
    <x v="1"/>
    <n v="1"/>
    <n v="1"/>
    <n v="1"/>
    <n v="0"/>
    <n v="0"/>
  </r>
  <r>
    <x v="118"/>
    <x v="14"/>
    <n v="9"/>
    <n v="8"/>
    <n v="5"/>
    <n v="3"/>
    <n v="0"/>
  </r>
  <r>
    <x v="118"/>
    <x v="4"/>
    <n v="2"/>
    <n v="2"/>
    <n v="2"/>
    <n v="0"/>
    <n v="0"/>
  </r>
  <r>
    <x v="118"/>
    <x v="7"/>
    <n v="3"/>
    <n v="2"/>
    <n v="1"/>
    <n v="1"/>
    <n v="0"/>
  </r>
  <r>
    <x v="118"/>
    <x v="8"/>
    <n v="1"/>
    <n v="1"/>
    <n v="1"/>
    <n v="0"/>
    <n v="0"/>
  </r>
  <r>
    <x v="118"/>
    <x v="9"/>
    <n v="4"/>
    <n v="3"/>
    <n v="1"/>
    <n v="2"/>
    <n v="0"/>
  </r>
  <r>
    <x v="118"/>
    <x v="10"/>
    <n v="1"/>
    <n v="1"/>
    <n v="1"/>
    <n v="0"/>
    <n v="0"/>
  </r>
  <r>
    <x v="119"/>
    <x v="0"/>
    <n v="7"/>
    <n v="7"/>
    <n v="6"/>
    <n v="1"/>
    <n v="0"/>
  </r>
  <r>
    <x v="119"/>
    <x v="12"/>
    <n v="1"/>
    <n v="1"/>
    <n v="1"/>
    <n v="0"/>
    <n v="0"/>
  </r>
  <r>
    <x v="119"/>
    <x v="1"/>
    <n v="14"/>
    <n v="14"/>
    <n v="12"/>
    <n v="2"/>
    <n v="0"/>
  </r>
  <r>
    <x v="119"/>
    <x v="14"/>
    <n v="45"/>
    <n v="44"/>
    <n v="38"/>
    <n v="6"/>
    <n v="0"/>
  </r>
  <r>
    <x v="119"/>
    <x v="3"/>
    <n v="38"/>
    <n v="38"/>
    <n v="32"/>
    <n v="6"/>
    <n v="0"/>
  </r>
  <r>
    <x v="119"/>
    <x v="4"/>
    <n v="27"/>
    <n v="27"/>
    <n v="26"/>
    <n v="1"/>
    <n v="0"/>
  </r>
  <r>
    <x v="119"/>
    <x v="5"/>
    <n v="1"/>
    <n v="1"/>
    <n v="1"/>
    <n v="0"/>
    <n v="0"/>
  </r>
  <r>
    <x v="119"/>
    <x v="6"/>
    <n v="2"/>
    <n v="2"/>
    <n v="0"/>
    <n v="2"/>
    <n v="0"/>
  </r>
  <r>
    <x v="119"/>
    <x v="7"/>
    <n v="4"/>
    <n v="4"/>
    <n v="2"/>
    <n v="2"/>
    <n v="0"/>
  </r>
  <r>
    <x v="119"/>
    <x v="9"/>
    <n v="27"/>
    <n v="27"/>
    <n v="24"/>
    <n v="3"/>
    <n v="0"/>
  </r>
  <r>
    <x v="120"/>
    <x v="1"/>
    <n v="9"/>
    <n v="9"/>
    <n v="6"/>
    <n v="3"/>
    <n v="0"/>
  </r>
  <r>
    <x v="120"/>
    <x v="0"/>
    <n v="4"/>
    <n v="4"/>
    <n v="4"/>
    <n v="0"/>
    <n v="0"/>
  </r>
  <r>
    <x v="120"/>
    <x v="14"/>
    <n v="11"/>
    <n v="10"/>
    <n v="8"/>
    <n v="2"/>
    <n v="0"/>
  </r>
  <r>
    <x v="120"/>
    <x v="3"/>
    <n v="14"/>
    <n v="14"/>
    <n v="13"/>
    <n v="1"/>
    <n v="0"/>
  </r>
  <r>
    <x v="120"/>
    <x v="4"/>
    <n v="8"/>
    <n v="8"/>
    <n v="7"/>
    <n v="1"/>
    <n v="0"/>
  </r>
  <r>
    <x v="120"/>
    <x v="5"/>
    <n v="3"/>
    <n v="3"/>
    <n v="3"/>
    <n v="0"/>
    <n v="0"/>
  </r>
  <r>
    <x v="120"/>
    <x v="7"/>
    <n v="4"/>
    <n v="4"/>
    <n v="4"/>
    <n v="0"/>
    <n v="0"/>
  </r>
  <r>
    <x v="120"/>
    <x v="8"/>
    <n v="3"/>
    <n v="3"/>
    <n v="3"/>
    <n v="0"/>
    <n v="0"/>
  </r>
  <r>
    <x v="120"/>
    <x v="9"/>
    <n v="21"/>
    <n v="21"/>
    <n v="17"/>
    <n v="4"/>
    <n v="0"/>
  </r>
  <r>
    <x v="121"/>
    <x v="14"/>
    <n v="11"/>
    <n v="10"/>
    <n v="9"/>
    <n v="1"/>
    <n v="0"/>
  </r>
  <r>
    <x v="121"/>
    <x v="3"/>
    <n v="8"/>
    <n v="8"/>
    <n v="8"/>
    <n v="0"/>
    <n v="0"/>
  </r>
  <r>
    <x v="121"/>
    <x v="1"/>
    <n v="10"/>
    <n v="10"/>
    <n v="9"/>
    <n v="1"/>
    <n v="0"/>
  </r>
  <r>
    <x v="121"/>
    <x v="4"/>
    <n v="10"/>
    <n v="10"/>
    <n v="10"/>
    <n v="0"/>
    <n v="0"/>
  </r>
  <r>
    <x v="121"/>
    <x v="5"/>
    <n v="5"/>
    <n v="5"/>
    <n v="5"/>
    <n v="0"/>
    <n v="0"/>
  </r>
  <r>
    <x v="121"/>
    <x v="6"/>
    <n v="2"/>
    <n v="2"/>
    <n v="2"/>
    <n v="0"/>
    <n v="0"/>
  </r>
  <r>
    <x v="121"/>
    <x v="7"/>
    <n v="4"/>
    <n v="4"/>
    <n v="4"/>
    <n v="0"/>
    <n v="0"/>
  </r>
  <r>
    <x v="121"/>
    <x v="8"/>
    <n v="1"/>
    <n v="1"/>
    <n v="1"/>
    <n v="0"/>
    <n v="0"/>
  </r>
  <r>
    <x v="121"/>
    <x v="9"/>
    <n v="14"/>
    <n v="14"/>
    <n v="14"/>
    <n v="0"/>
    <n v="0"/>
  </r>
  <r>
    <x v="121"/>
    <x v="10"/>
    <n v="9"/>
    <n v="9"/>
    <n v="9"/>
    <n v="0"/>
    <n v="0"/>
  </r>
  <r>
    <x v="122"/>
    <x v="9"/>
    <n v="1"/>
    <n v="0"/>
    <n v="0"/>
    <n v="0"/>
    <n v="0"/>
  </r>
  <r>
    <x v="122"/>
    <x v="1"/>
    <n v="2"/>
    <n v="0"/>
    <n v="0"/>
    <n v="0"/>
    <n v="0"/>
  </r>
  <r>
    <x v="122"/>
    <x v="14"/>
    <n v="12"/>
    <n v="10"/>
    <n v="10"/>
    <n v="0"/>
    <n v="0"/>
  </r>
  <r>
    <x v="122"/>
    <x v="3"/>
    <n v="5"/>
    <n v="2"/>
    <n v="2"/>
    <n v="0"/>
    <n v="0"/>
  </r>
  <r>
    <x v="122"/>
    <x v="7"/>
    <n v="1"/>
    <n v="0"/>
    <n v="0"/>
    <n v="0"/>
    <n v="0"/>
  </r>
  <r>
    <x v="123"/>
    <x v="4"/>
    <n v="6"/>
    <n v="5"/>
    <n v="4"/>
    <n v="1"/>
    <n v="0"/>
  </r>
  <r>
    <x v="123"/>
    <x v="0"/>
    <n v="1"/>
    <n v="1"/>
    <n v="1"/>
    <n v="0"/>
    <n v="0"/>
  </r>
  <r>
    <x v="123"/>
    <x v="1"/>
    <n v="34"/>
    <n v="30"/>
    <n v="25"/>
    <n v="5"/>
    <n v="0"/>
  </r>
  <r>
    <x v="123"/>
    <x v="14"/>
    <n v="42"/>
    <n v="39"/>
    <n v="37"/>
    <n v="2"/>
    <n v="0"/>
  </r>
  <r>
    <x v="123"/>
    <x v="3"/>
    <n v="20"/>
    <n v="17"/>
    <n v="13"/>
    <n v="4"/>
    <n v="0"/>
  </r>
  <r>
    <x v="123"/>
    <x v="5"/>
    <n v="6"/>
    <n v="6"/>
    <n v="5"/>
    <n v="1"/>
    <n v="0"/>
  </r>
  <r>
    <x v="123"/>
    <x v="7"/>
    <n v="5"/>
    <n v="5"/>
    <n v="5"/>
    <n v="0"/>
    <n v="0"/>
  </r>
  <r>
    <x v="123"/>
    <x v="8"/>
    <n v="3"/>
    <n v="2"/>
    <n v="1"/>
    <n v="1"/>
    <n v="0"/>
  </r>
  <r>
    <x v="123"/>
    <x v="9"/>
    <n v="35"/>
    <n v="34"/>
    <n v="29"/>
    <n v="5"/>
    <n v="0"/>
  </r>
  <r>
    <x v="123"/>
    <x v="10"/>
    <n v="2"/>
    <n v="1"/>
    <n v="1"/>
    <n v="0"/>
    <n v="0"/>
  </r>
  <r>
    <x v="124"/>
    <x v="14"/>
    <n v="59"/>
    <n v="39"/>
    <n v="36"/>
    <n v="3"/>
    <n v="0"/>
  </r>
  <r>
    <x v="124"/>
    <x v="0"/>
    <n v="2"/>
    <n v="2"/>
    <n v="2"/>
    <n v="0"/>
    <n v="0"/>
  </r>
  <r>
    <x v="124"/>
    <x v="1"/>
    <n v="30"/>
    <n v="30"/>
    <n v="22"/>
    <n v="8"/>
    <n v="0"/>
  </r>
  <r>
    <x v="124"/>
    <x v="3"/>
    <n v="42"/>
    <n v="33"/>
    <n v="32"/>
    <n v="1"/>
    <n v="0"/>
  </r>
  <r>
    <x v="124"/>
    <x v="4"/>
    <n v="36"/>
    <n v="34"/>
    <n v="33"/>
    <n v="1"/>
    <n v="0"/>
  </r>
  <r>
    <x v="124"/>
    <x v="5"/>
    <n v="4"/>
    <n v="3"/>
    <n v="3"/>
    <n v="0"/>
    <n v="0"/>
  </r>
  <r>
    <x v="124"/>
    <x v="7"/>
    <n v="13"/>
    <n v="10"/>
    <n v="7"/>
    <n v="3"/>
    <n v="0"/>
  </r>
  <r>
    <x v="124"/>
    <x v="8"/>
    <n v="4"/>
    <n v="4"/>
    <n v="3"/>
    <n v="1"/>
    <n v="0"/>
  </r>
  <r>
    <x v="124"/>
    <x v="9"/>
    <n v="93"/>
    <n v="93"/>
    <n v="84"/>
    <n v="9"/>
    <n v="0"/>
  </r>
  <r>
    <x v="124"/>
    <x v="10"/>
    <n v="33"/>
    <n v="26"/>
    <n v="26"/>
    <n v="0"/>
    <n v="0"/>
  </r>
  <r>
    <x v="125"/>
    <x v="14"/>
    <n v="24"/>
    <n v="21"/>
    <n v="20"/>
    <n v="1"/>
    <n v="0"/>
  </r>
  <r>
    <x v="125"/>
    <x v="0"/>
    <n v="1"/>
    <n v="0"/>
    <n v="0"/>
    <n v="0"/>
    <n v="0"/>
  </r>
  <r>
    <x v="125"/>
    <x v="1"/>
    <n v="16"/>
    <n v="16"/>
    <n v="14"/>
    <n v="2"/>
    <n v="0"/>
  </r>
  <r>
    <x v="125"/>
    <x v="3"/>
    <n v="52"/>
    <n v="51"/>
    <n v="46"/>
    <n v="5"/>
    <n v="0"/>
  </r>
  <r>
    <x v="125"/>
    <x v="5"/>
    <n v="18"/>
    <n v="18"/>
    <n v="18"/>
    <n v="0"/>
    <n v="0"/>
  </r>
  <r>
    <x v="125"/>
    <x v="9"/>
    <n v="4"/>
    <n v="4"/>
    <n v="4"/>
    <n v="0"/>
    <n v="0"/>
  </r>
  <r>
    <x v="126"/>
    <x v="0"/>
    <n v="10"/>
    <n v="9"/>
    <n v="6"/>
    <n v="3"/>
    <n v="0"/>
  </r>
  <r>
    <x v="126"/>
    <x v="1"/>
    <n v="31"/>
    <n v="29"/>
    <n v="20"/>
    <n v="9"/>
    <n v="0"/>
  </r>
  <r>
    <x v="126"/>
    <x v="14"/>
    <n v="49"/>
    <n v="44"/>
    <n v="38"/>
    <n v="6"/>
    <n v="0"/>
  </r>
  <r>
    <x v="126"/>
    <x v="3"/>
    <n v="23"/>
    <n v="23"/>
    <n v="17"/>
    <n v="6"/>
    <n v="0"/>
  </r>
  <r>
    <x v="126"/>
    <x v="4"/>
    <n v="11"/>
    <n v="11"/>
    <n v="10"/>
    <n v="1"/>
    <n v="0"/>
  </r>
  <r>
    <x v="126"/>
    <x v="5"/>
    <n v="10"/>
    <n v="10"/>
    <n v="10"/>
    <n v="0"/>
    <n v="0"/>
  </r>
  <r>
    <x v="126"/>
    <x v="6"/>
    <n v="5"/>
    <n v="5"/>
    <n v="4"/>
    <n v="1"/>
    <n v="0"/>
  </r>
  <r>
    <x v="126"/>
    <x v="7"/>
    <n v="22"/>
    <n v="22"/>
    <n v="15"/>
    <n v="7"/>
    <n v="0"/>
  </r>
  <r>
    <x v="126"/>
    <x v="8"/>
    <n v="16"/>
    <n v="15"/>
    <n v="8"/>
    <n v="7"/>
    <n v="0"/>
  </r>
  <r>
    <x v="126"/>
    <x v="9"/>
    <n v="46"/>
    <n v="46"/>
    <n v="27"/>
    <n v="19"/>
    <n v="0"/>
  </r>
  <r>
    <x v="126"/>
    <x v="10"/>
    <n v="8"/>
    <n v="6"/>
    <n v="5"/>
    <n v="1"/>
    <n v="0"/>
  </r>
  <r>
    <x v="127"/>
    <x v="14"/>
    <n v="5"/>
    <n v="4"/>
    <n v="3"/>
    <n v="1"/>
    <n v="0"/>
  </r>
  <r>
    <x v="127"/>
    <x v="0"/>
    <n v="2"/>
    <n v="1"/>
    <n v="1"/>
    <n v="0"/>
    <n v="0"/>
  </r>
  <r>
    <x v="127"/>
    <x v="1"/>
    <n v="2"/>
    <n v="2"/>
    <n v="2"/>
    <n v="0"/>
    <n v="0"/>
  </r>
  <r>
    <x v="127"/>
    <x v="3"/>
    <n v="5"/>
    <n v="5"/>
    <n v="5"/>
    <n v="0"/>
    <n v="0"/>
  </r>
  <r>
    <x v="127"/>
    <x v="4"/>
    <n v="4"/>
    <n v="4"/>
    <n v="3"/>
    <n v="1"/>
    <n v="0"/>
  </r>
  <r>
    <x v="127"/>
    <x v="7"/>
    <n v="6"/>
    <n v="6"/>
    <n v="4"/>
    <n v="2"/>
    <n v="0"/>
  </r>
  <r>
    <x v="127"/>
    <x v="8"/>
    <n v="7"/>
    <n v="7"/>
    <n v="4"/>
    <n v="3"/>
    <n v="0"/>
  </r>
  <r>
    <x v="127"/>
    <x v="9"/>
    <n v="14"/>
    <n v="14"/>
    <n v="10"/>
    <n v="4"/>
    <n v="0"/>
  </r>
  <r>
    <x v="127"/>
    <x v="10"/>
    <n v="4"/>
    <n v="3"/>
    <n v="3"/>
    <n v="0"/>
    <n v="0"/>
  </r>
  <r>
    <x v="128"/>
    <x v="1"/>
    <n v="17"/>
    <n v="16"/>
    <n v="13"/>
    <n v="3"/>
    <n v="0"/>
  </r>
  <r>
    <x v="128"/>
    <x v="0"/>
    <n v="1"/>
    <n v="1"/>
    <n v="1"/>
    <n v="0"/>
    <n v="0"/>
  </r>
  <r>
    <x v="128"/>
    <x v="14"/>
    <n v="30"/>
    <n v="29"/>
    <n v="21"/>
    <n v="8"/>
    <n v="0"/>
  </r>
  <r>
    <x v="128"/>
    <x v="3"/>
    <n v="21"/>
    <n v="20"/>
    <n v="14"/>
    <n v="6"/>
    <n v="0"/>
  </r>
  <r>
    <x v="128"/>
    <x v="4"/>
    <n v="19"/>
    <n v="17"/>
    <n v="15"/>
    <n v="2"/>
    <n v="0"/>
  </r>
  <r>
    <x v="128"/>
    <x v="5"/>
    <n v="3"/>
    <n v="3"/>
    <n v="3"/>
    <n v="0"/>
    <n v="0"/>
  </r>
  <r>
    <x v="128"/>
    <x v="7"/>
    <n v="6"/>
    <n v="4"/>
    <n v="2"/>
    <n v="2"/>
    <n v="0"/>
  </r>
  <r>
    <x v="128"/>
    <x v="8"/>
    <n v="2"/>
    <n v="1"/>
    <n v="1"/>
    <n v="0"/>
    <n v="0"/>
  </r>
  <r>
    <x v="128"/>
    <x v="9"/>
    <n v="18"/>
    <n v="18"/>
    <n v="17"/>
    <n v="1"/>
    <n v="0"/>
  </r>
  <r>
    <x v="128"/>
    <x v="10"/>
    <n v="11"/>
    <n v="6"/>
    <n v="6"/>
    <n v="0"/>
    <n v="0"/>
  </r>
  <r>
    <x v="129"/>
    <x v="14"/>
    <n v="35"/>
    <n v="33"/>
    <n v="29"/>
    <n v="4"/>
    <n v="0"/>
  </r>
  <r>
    <x v="129"/>
    <x v="1"/>
    <n v="28"/>
    <n v="28"/>
    <n v="18"/>
    <n v="10"/>
    <n v="0"/>
  </r>
  <r>
    <x v="129"/>
    <x v="3"/>
    <n v="10"/>
    <n v="9"/>
    <n v="5"/>
    <n v="4"/>
    <n v="0"/>
  </r>
  <r>
    <x v="129"/>
    <x v="4"/>
    <n v="8"/>
    <n v="7"/>
    <n v="3"/>
    <n v="4"/>
    <n v="0"/>
  </r>
  <r>
    <x v="129"/>
    <x v="6"/>
    <n v="3"/>
    <n v="0"/>
    <n v="0"/>
    <n v="0"/>
    <n v="0"/>
  </r>
  <r>
    <x v="129"/>
    <x v="7"/>
    <n v="7"/>
    <n v="5"/>
    <n v="2"/>
    <n v="3"/>
    <n v="0"/>
  </r>
  <r>
    <x v="129"/>
    <x v="9"/>
    <n v="34"/>
    <n v="34"/>
    <n v="19"/>
    <n v="15"/>
    <n v="0"/>
  </r>
  <r>
    <x v="129"/>
    <x v="10"/>
    <n v="5"/>
    <n v="2"/>
    <n v="2"/>
    <n v="0"/>
    <n v="0"/>
  </r>
  <r>
    <x v="130"/>
    <x v="3"/>
    <n v="18"/>
    <n v="18"/>
    <n v="11"/>
    <n v="7"/>
    <n v="0"/>
  </r>
  <r>
    <x v="130"/>
    <x v="0"/>
    <n v="1"/>
    <n v="1"/>
    <n v="1"/>
    <n v="0"/>
    <n v="0"/>
  </r>
  <r>
    <x v="130"/>
    <x v="1"/>
    <n v="11"/>
    <n v="10"/>
    <n v="9"/>
    <n v="1"/>
    <n v="1"/>
  </r>
  <r>
    <x v="130"/>
    <x v="14"/>
    <n v="10"/>
    <n v="10"/>
    <n v="8"/>
    <n v="2"/>
    <n v="0"/>
  </r>
  <r>
    <x v="130"/>
    <x v="4"/>
    <n v="10"/>
    <n v="10"/>
    <n v="9"/>
    <n v="1"/>
    <n v="0"/>
  </r>
  <r>
    <x v="130"/>
    <x v="5"/>
    <n v="1"/>
    <n v="1"/>
    <n v="1"/>
    <n v="0"/>
    <n v="0"/>
  </r>
  <r>
    <x v="130"/>
    <x v="7"/>
    <n v="6"/>
    <n v="6"/>
    <n v="4"/>
    <n v="2"/>
    <n v="0"/>
  </r>
  <r>
    <x v="130"/>
    <x v="8"/>
    <n v="4"/>
    <n v="4"/>
    <n v="4"/>
    <n v="0"/>
    <n v="0"/>
  </r>
  <r>
    <x v="130"/>
    <x v="9"/>
    <n v="21"/>
    <n v="21"/>
    <n v="16"/>
    <n v="5"/>
    <n v="0"/>
  </r>
  <r>
    <x v="130"/>
    <x v="10"/>
    <n v="7"/>
    <n v="7"/>
    <n v="7"/>
    <n v="0"/>
    <n v="0"/>
  </r>
  <r>
    <x v="131"/>
    <x v="1"/>
    <n v="19"/>
    <n v="18"/>
    <n v="18"/>
    <n v="0"/>
    <n v="0"/>
  </r>
  <r>
    <x v="131"/>
    <x v="0"/>
    <n v="2"/>
    <n v="2"/>
    <n v="2"/>
    <n v="0"/>
    <n v="0"/>
  </r>
  <r>
    <x v="131"/>
    <x v="14"/>
    <n v="30"/>
    <n v="27"/>
    <n v="22"/>
    <n v="5"/>
    <n v="0"/>
  </r>
  <r>
    <x v="131"/>
    <x v="3"/>
    <n v="20"/>
    <n v="19"/>
    <n v="14"/>
    <n v="5"/>
    <n v="0"/>
  </r>
  <r>
    <x v="131"/>
    <x v="4"/>
    <n v="12"/>
    <n v="12"/>
    <n v="8"/>
    <n v="4"/>
    <n v="0"/>
  </r>
  <r>
    <x v="131"/>
    <x v="5"/>
    <n v="4"/>
    <n v="4"/>
    <n v="4"/>
    <n v="0"/>
    <n v="0"/>
  </r>
  <r>
    <x v="131"/>
    <x v="6"/>
    <n v="5"/>
    <n v="4"/>
    <n v="4"/>
    <n v="0"/>
    <n v="0"/>
  </r>
  <r>
    <x v="131"/>
    <x v="7"/>
    <n v="15"/>
    <n v="14"/>
    <n v="12"/>
    <n v="2"/>
    <n v="0"/>
  </r>
  <r>
    <x v="131"/>
    <x v="8"/>
    <n v="10"/>
    <n v="10"/>
    <n v="9"/>
    <n v="1"/>
    <n v="0"/>
  </r>
  <r>
    <x v="131"/>
    <x v="9"/>
    <n v="29"/>
    <n v="29"/>
    <n v="25"/>
    <n v="4"/>
    <n v="0"/>
  </r>
  <r>
    <x v="132"/>
    <x v="4"/>
    <n v="9"/>
    <n v="9"/>
    <n v="9"/>
    <n v="0"/>
    <n v="0"/>
  </r>
  <r>
    <x v="132"/>
    <x v="14"/>
    <n v="34"/>
    <n v="27"/>
    <n v="16"/>
    <n v="11"/>
    <n v="0"/>
  </r>
  <r>
    <x v="132"/>
    <x v="3"/>
    <n v="21"/>
    <n v="19"/>
    <n v="17"/>
    <n v="2"/>
    <n v="1"/>
  </r>
  <r>
    <x v="132"/>
    <x v="1"/>
    <n v="8"/>
    <n v="7"/>
    <n v="7"/>
    <n v="0"/>
    <n v="0"/>
  </r>
  <r>
    <x v="132"/>
    <x v="5"/>
    <n v="10"/>
    <n v="10"/>
    <n v="10"/>
    <n v="0"/>
    <n v="0"/>
  </r>
  <r>
    <x v="132"/>
    <x v="9"/>
    <n v="17"/>
    <n v="16"/>
    <n v="13"/>
    <n v="3"/>
    <n v="0"/>
  </r>
  <r>
    <x v="132"/>
    <x v="10"/>
    <n v="4"/>
    <n v="2"/>
    <n v="2"/>
    <n v="0"/>
    <n v="0"/>
  </r>
  <r>
    <x v="133"/>
    <x v="3"/>
    <n v="7"/>
    <n v="7"/>
    <n v="6"/>
    <n v="1"/>
    <n v="0"/>
  </r>
  <r>
    <x v="133"/>
    <x v="1"/>
    <n v="5"/>
    <n v="5"/>
    <n v="4"/>
    <n v="1"/>
    <n v="0"/>
  </r>
  <r>
    <x v="133"/>
    <x v="14"/>
    <n v="2"/>
    <n v="2"/>
    <n v="1"/>
    <n v="1"/>
    <n v="0"/>
  </r>
  <r>
    <x v="133"/>
    <x v="4"/>
    <n v="3"/>
    <n v="3"/>
    <n v="2"/>
    <n v="1"/>
    <n v="0"/>
  </r>
  <r>
    <x v="133"/>
    <x v="5"/>
    <n v="2"/>
    <n v="2"/>
    <n v="2"/>
    <n v="0"/>
    <n v="0"/>
  </r>
  <r>
    <x v="133"/>
    <x v="8"/>
    <n v="2"/>
    <n v="1"/>
    <n v="1"/>
    <n v="0"/>
    <n v="1"/>
  </r>
  <r>
    <x v="133"/>
    <x v="9"/>
    <n v="8"/>
    <n v="8"/>
    <n v="7"/>
    <n v="1"/>
    <n v="0"/>
  </r>
  <r>
    <x v="134"/>
    <x v="3"/>
    <n v="220"/>
    <n v="22"/>
    <n v="13"/>
    <n v="9"/>
    <n v="0"/>
  </r>
  <r>
    <x v="134"/>
    <x v="1"/>
    <n v="4"/>
    <n v="4"/>
    <n v="3"/>
    <n v="1"/>
    <n v="0"/>
  </r>
  <r>
    <x v="134"/>
    <x v="14"/>
    <n v="4"/>
    <n v="4"/>
    <n v="2"/>
    <n v="2"/>
    <n v="0"/>
  </r>
  <r>
    <x v="134"/>
    <x v="4"/>
    <n v="7"/>
    <n v="7"/>
    <n v="6"/>
    <n v="1"/>
    <n v="0"/>
  </r>
  <r>
    <x v="134"/>
    <x v="5"/>
    <n v="1"/>
    <n v="1"/>
    <n v="1"/>
    <n v="0"/>
    <n v="0"/>
  </r>
  <r>
    <x v="134"/>
    <x v="7"/>
    <n v="1"/>
    <n v="1"/>
    <n v="1"/>
    <n v="0"/>
    <n v="0"/>
  </r>
  <r>
    <x v="134"/>
    <x v="9"/>
    <n v="10"/>
    <n v="10"/>
    <n v="10"/>
    <n v="0"/>
    <n v="0"/>
  </r>
  <r>
    <x v="134"/>
    <x v="10"/>
    <n v="6"/>
    <n v="6"/>
    <n v="6"/>
    <n v="0"/>
    <n v="0"/>
  </r>
  <r>
    <x v="135"/>
    <x v="0"/>
    <n v="1"/>
    <n v="1"/>
    <n v="1"/>
    <n v="0"/>
    <n v="0"/>
  </r>
  <r>
    <x v="135"/>
    <x v="1"/>
    <n v="48"/>
    <n v="44"/>
    <n v="29"/>
    <n v="15"/>
    <n v="0"/>
  </r>
  <r>
    <x v="135"/>
    <x v="14"/>
    <n v="55"/>
    <n v="50"/>
    <n v="39"/>
    <n v="11"/>
    <n v="0"/>
  </r>
  <r>
    <x v="135"/>
    <x v="16"/>
    <n v="2"/>
    <n v="2"/>
    <n v="2"/>
    <n v="0"/>
    <n v="0"/>
  </r>
  <r>
    <x v="135"/>
    <x v="3"/>
    <n v="59"/>
    <n v="59"/>
    <n v="49"/>
    <n v="10"/>
    <n v="0"/>
  </r>
  <r>
    <x v="135"/>
    <x v="4"/>
    <n v="18"/>
    <n v="18"/>
    <n v="17"/>
    <n v="1"/>
    <n v="0"/>
  </r>
  <r>
    <x v="135"/>
    <x v="5"/>
    <n v="4"/>
    <n v="3"/>
    <n v="3"/>
    <n v="0"/>
    <n v="0"/>
  </r>
  <r>
    <x v="135"/>
    <x v="6"/>
    <n v="4"/>
    <n v="4"/>
    <n v="4"/>
    <n v="0"/>
    <n v="0"/>
  </r>
  <r>
    <x v="135"/>
    <x v="7"/>
    <n v="21"/>
    <n v="21"/>
    <n v="21"/>
    <n v="0"/>
    <n v="0"/>
  </r>
  <r>
    <x v="135"/>
    <x v="9"/>
    <n v="63"/>
    <n v="63"/>
    <n v="59"/>
    <n v="4"/>
    <n v="0"/>
  </r>
  <r>
    <x v="135"/>
    <x v="10"/>
    <n v="14"/>
    <n v="14"/>
    <n v="14"/>
    <n v="0"/>
    <n v="0"/>
  </r>
  <r>
    <x v="136"/>
    <x v="3"/>
    <n v="8"/>
    <n v="8"/>
    <n v="8"/>
    <n v="0"/>
    <n v="0"/>
  </r>
  <r>
    <x v="136"/>
    <x v="1"/>
    <n v="5"/>
    <n v="5"/>
    <n v="5"/>
    <n v="0"/>
    <n v="0"/>
  </r>
  <r>
    <x v="136"/>
    <x v="14"/>
    <n v="10"/>
    <n v="10"/>
    <n v="9"/>
    <n v="1"/>
    <n v="0"/>
  </r>
  <r>
    <x v="136"/>
    <x v="4"/>
    <n v="3"/>
    <n v="3"/>
    <n v="3"/>
    <n v="0"/>
    <n v="0"/>
  </r>
  <r>
    <x v="136"/>
    <x v="5"/>
    <n v="1"/>
    <n v="1"/>
    <n v="1"/>
    <n v="0"/>
    <n v="0"/>
  </r>
  <r>
    <x v="136"/>
    <x v="9"/>
    <n v="3"/>
    <n v="3"/>
    <n v="3"/>
    <n v="0"/>
    <n v="0"/>
  </r>
  <r>
    <x v="136"/>
    <x v="10"/>
    <n v="1"/>
    <n v="1"/>
    <n v="1"/>
    <n v="0"/>
    <n v="0"/>
  </r>
  <r>
    <x v="136"/>
    <x v="7"/>
    <n v="1"/>
    <n v="0"/>
    <n v="0"/>
    <n v="0"/>
    <n v="0"/>
  </r>
  <r>
    <x v="137"/>
    <x v="1"/>
    <n v="20"/>
    <n v="19"/>
    <n v="15"/>
    <n v="4"/>
    <n v="0"/>
  </r>
  <r>
    <x v="137"/>
    <x v="0"/>
    <n v="3"/>
    <n v="3"/>
    <n v="3"/>
    <n v="0"/>
    <n v="0"/>
  </r>
  <r>
    <x v="137"/>
    <x v="14"/>
    <n v="53"/>
    <n v="43"/>
    <n v="43"/>
    <n v="0"/>
    <n v="0"/>
  </r>
  <r>
    <x v="137"/>
    <x v="3"/>
    <n v="57"/>
    <n v="48"/>
    <n v="38"/>
    <n v="10"/>
    <n v="0"/>
  </r>
  <r>
    <x v="137"/>
    <x v="4"/>
    <n v="11"/>
    <n v="10"/>
    <n v="9"/>
    <n v="1"/>
    <n v="0"/>
  </r>
  <r>
    <x v="137"/>
    <x v="5"/>
    <n v="30"/>
    <n v="28"/>
    <n v="28"/>
    <n v="0"/>
    <n v="0"/>
  </r>
  <r>
    <x v="137"/>
    <x v="6"/>
    <n v="2"/>
    <n v="1"/>
    <n v="1"/>
    <n v="0"/>
    <n v="0"/>
  </r>
  <r>
    <x v="137"/>
    <x v="7"/>
    <n v="25"/>
    <n v="24"/>
    <n v="19"/>
    <n v="5"/>
    <n v="0"/>
  </r>
  <r>
    <x v="137"/>
    <x v="8"/>
    <n v="7"/>
    <n v="6"/>
    <n v="6"/>
    <n v="0"/>
    <n v="0"/>
  </r>
  <r>
    <x v="137"/>
    <x v="9"/>
    <n v="61"/>
    <n v="61"/>
    <n v="47"/>
    <n v="14"/>
    <n v="0"/>
  </r>
  <r>
    <x v="137"/>
    <x v="10"/>
    <n v="3"/>
    <n v="1"/>
    <n v="1"/>
    <n v="0"/>
    <n v="0"/>
  </r>
  <r>
    <x v="138"/>
    <x v="4"/>
    <n v="12"/>
    <n v="12"/>
    <n v="11"/>
    <n v="1"/>
    <n v="0"/>
  </r>
  <r>
    <x v="138"/>
    <x v="0"/>
    <n v="1"/>
    <n v="1"/>
    <n v="1"/>
    <n v="0"/>
    <n v="0"/>
  </r>
  <r>
    <x v="138"/>
    <x v="1"/>
    <n v="34"/>
    <n v="34"/>
    <n v="32"/>
    <n v="2"/>
    <n v="0"/>
  </r>
  <r>
    <x v="138"/>
    <x v="14"/>
    <n v="36"/>
    <n v="34"/>
    <n v="31"/>
    <n v="3"/>
    <n v="0"/>
  </r>
  <r>
    <x v="138"/>
    <x v="3"/>
    <n v="151"/>
    <n v="151"/>
    <n v="140"/>
    <n v="11"/>
    <n v="0"/>
  </r>
  <r>
    <x v="138"/>
    <x v="5"/>
    <n v="1"/>
    <n v="1"/>
    <n v="1"/>
    <n v="0"/>
    <n v="0"/>
  </r>
  <r>
    <x v="138"/>
    <x v="6"/>
    <n v="1"/>
    <n v="1"/>
    <n v="0"/>
    <n v="1"/>
    <n v="0"/>
  </r>
  <r>
    <x v="138"/>
    <x v="7"/>
    <n v="8"/>
    <n v="8"/>
    <n v="8"/>
    <n v="0"/>
    <n v="0"/>
  </r>
  <r>
    <x v="138"/>
    <x v="9"/>
    <n v="96"/>
    <n v="96"/>
    <n v="87"/>
    <n v="9"/>
    <n v="0"/>
  </r>
  <r>
    <x v="138"/>
    <x v="10"/>
    <n v="11"/>
    <n v="11"/>
    <n v="11"/>
    <n v="0"/>
    <n v="0"/>
  </r>
  <r>
    <x v="139"/>
    <x v="1"/>
    <n v="3"/>
    <n v="3"/>
    <n v="2"/>
    <n v="1"/>
    <n v="0"/>
  </r>
  <r>
    <x v="139"/>
    <x v="3"/>
    <n v="10"/>
    <n v="8"/>
    <n v="7"/>
    <n v="1"/>
    <n v="0"/>
  </r>
  <r>
    <x v="139"/>
    <x v="4"/>
    <n v="1"/>
    <n v="0"/>
    <n v="0"/>
    <n v="0"/>
    <n v="0"/>
  </r>
  <r>
    <x v="139"/>
    <x v="7"/>
    <n v="1"/>
    <n v="0"/>
    <n v="0"/>
    <n v="0"/>
    <n v="0"/>
  </r>
  <r>
    <x v="139"/>
    <x v="8"/>
    <n v="1"/>
    <n v="0"/>
    <n v="0"/>
    <n v="0"/>
    <n v="0"/>
  </r>
  <r>
    <x v="139"/>
    <x v="14"/>
    <n v="6"/>
    <n v="6"/>
    <n v="3"/>
    <n v="3"/>
    <n v="0"/>
  </r>
  <r>
    <x v="139"/>
    <x v="9"/>
    <n v="6"/>
    <n v="6"/>
    <n v="4"/>
    <n v="2"/>
    <n v="0"/>
  </r>
  <r>
    <x v="140"/>
    <x v="14"/>
    <n v="37"/>
    <n v="36"/>
    <n v="25"/>
    <n v="11"/>
    <n v="0"/>
  </r>
  <r>
    <x v="140"/>
    <x v="5"/>
    <n v="2"/>
    <n v="2"/>
    <n v="2"/>
    <n v="0"/>
    <n v="0"/>
  </r>
  <r>
    <x v="140"/>
    <x v="4"/>
    <n v="12"/>
    <n v="12"/>
    <n v="12"/>
    <n v="0"/>
    <n v="0"/>
  </r>
  <r>
    <x v="140"/>
    <x v="1"/>
    <n v="11"/>
    <n v="11"/>
    <n v="10"/>
    <n v="1"/>
    <n v="0"/>
  </r>
  <r>
    <x v="140"/>
    <x v="3"/>
    <n v="28"/>
    <n v="27"/>
    <n v="23"/>
    <n v="4"/>
    <n v="0"/>
  </r>
  <r>
    <x v="140"/>
    <x v="7"/>
    <n v="10"/>
    <n v="9"/>
    <n v="9"/>
    <n v="0"/>
    <n v="0"/>
  </r>
  <r>
    <x v="140"/>
    <x v="8"/>
    <n v="5"/>
    <n v="5"/>
    <n v="5"/>
    <n v="0"/>
    <n v="0"/>
  </r>
  <r>
    <x v="140"/>
    <x v="6"/>
    <n v="1"/>
    <n v="1"/>
    <n v="1"/>
    <n v="0"/>
    <n v="0"/>
  </r>
  <r>
    <x v="140"/>
    <x v="10"/>
    <n v="1"/>
    <n v="1"/>
    <n v="1"/>
    <n v="0"/>
    <n v="0"/>
  </r>
  <r>
    <x v="140"/>
    <x v="9"/>
    <n v="25"/>
    <n v="25"/>
    <n v="25"/>
    <n v="0"/>
    <n v="0"/>
  </r>
  <r>
    <x v="141"/>
    <x v="14"/>
    <n v="13"/>
    <n v="12"/>
    <n v="12"/>
    <n v="0"/>
    <n v="0"/>
  </r>
  <r>
    <x v="141"/>
    <x v="1"/>
    <n v="11"/>
    <n v="11"/>
    <n v="11"/>
    <n v="0"/>
    <n v="0"/>
  </r>
  <r>
    <x v="141"/>
    <x v="3"/>
    <n v="10"/>
    <n v="10"/>
    <n v="9"/>
    <n v="1"/>
    <n v="0"/>
  </r>
  <r>
    <x v="141"/>
    <x v="4"/>
    <n v="6"/>
    <n v="6"/>
    <n v="5"/>
    <n v="1"/>
    <n v="0"/>
  </r>
  <r>
    <x v="141"/>
    <x v="5"/>
    <n v="2"/>
    <n v="2"/>
    <n v="2"/>
    <n v="0"/>
    <n v="0"/>
  </r>
  <r>
    <x v="141"/>
    <x v="7"/>
    <n v="1"/>
    <n v="1"/>
    <n v="1"/>
    <n v="0"/>
    <n v="0"/>
  </r>
  <r>
    <x v="141"/>
    <x v="9"/>
    <n v="16"/>
    <n v="16"/>
    <n v="12"/>
    <n v="4"/>
    <n v="0"/>
  </r>
  <r>
    <x v="142"/>
    <x v="3"/>
    <n v="13"/>
    <n v="13"/>
    <n v="11"/>
    <n v="2"/>
    <n v="0"/>
  </r>
  <r>
    <x v="142"/>
    <x v="1"/>
    <n v="22"/>
    <n v="20"/>
    <n v="19"/>
    <n v="1"/>
    <n v="0"/>
  </r>
  <r>
    <x v="142"/>
    <x v="14"/>
    <n v="28"/>
    <n v="26"/>
    <n v="25"/>
    <n v="1"/>
    <n v="0"/>
  </r>
  <r>
    <x v="142"/>
    <x v="4"/>
    <n v="2"/>
    <n v="2"/>
    <n v="2"/>
    <n v="0"/>
    <n v="0"/>
  </r>
  <r>
    <x v="142"/>
    <x v="9"/>
    <n v="7"/>
    <n v="7"/>
    <n v="5"/>
    <n v="2"/>
    <n v="0"/>
  </r>
  <r>
    <x v="142"/>
    <x v="10"/>
    <n v="1"/>
    <n v="0"/>
    <n v="0"/>
    <n v="0"/>
    <n v="0"/>
  </r>
  <r>
    <x v="143"/>
    <x v="3"/>
    <n v="23"/>
    <n v="23"/>
    <n v="14"/>
    <n v="9"/>
    <n v="0"/>
  </r>
  <r>
    <x v="143"/>
    <x v="1"/>
    <n v="15"/>
    <n v="13"/>
    <n v="8"/>
    <n v="5"/>
    <n v="0"/>
  </r>
  <r>
    <x v="143"/>
    <x v="14"/>
    <n v="27"/>
    <n v="25"/>
    <n v="16"/>
    <n v="9"/>
    <n v="0"/>
  </r>
  <r>
    <x v="143"/>
    <x v="4"/>
    <n v="7"/>
    <n v="7"/>
    <n v="4"/>
    <n v="3"/>
    <n v="0"/>
  </r>
  <r>
    <x v="143"/>
    <x v="5"/>
    <n v="8"/>
    <n v="8"/>
    <n v="8"/>
    <n v="0"/>
    <n v="0"/>
  </r>
  <r>
    <x v="143"/>
    <x v="7"/>
    <n v="3"/>
    <n v="3"/>
    <n v="3"/>
    <n v="0"/>
    <n v="0"/>
  </r>
  <r>
    <x v="143"/>
    <x v="9"/>
    <n v="12"/>
    <n v="12"/>
    <n v="7"/>
    <n v="5"/>
    <n v="0"/>
  </r>
  <r>
    <x v="143"/>
    <x v="10"/>
    <n v="4"/>
    <n v="1"/>
    <n v="1"/>
    <n v="0"/>
    <n v="0"/>
  </r>
  <r>
    <x v="144"/>
    <x v="3"/>
    <n v="28"/>
    <n v="28"/>
    <n v="19"/>
    <n v="9"/>
    <n v="0"/>
  </r>
  <r>
    <x v="144"/>
    <x v="1"/>
    <n v="13"/>
    <n v="13"/>
    <n v="11"/>
    <n v="2"/>
    <n v="0"/>
  </r>
  <r>
    <x v="144"/>
    <x v="14"/>
    <n v="14"/>
    <n v="14"/>
    <n v="14"/>
    <n v="0"/>
    <n v="0"/>
  </r>
  <r>
    <x v="144"/>
    <x v="4"/>
    <n v="7"/>
    <n v="7"/>
    <n v="6"/>
    <n v="1"/>
    <n v="0"/>
  </r>
  <r>
    <x v="144"/>
    <x v="5"/>
    <n v="5"/>
    <n v="5"/>
    <n v="5"/>
    <n v="0"/>
    <n v="0"/>
  </r>
  <r>
    <x v="144"/>
    <x v="7"/>
    <n v="4"/>
    <n v="4"/>
    <n v="3"/>
    <n v="1"/>
    <n v="0"/>
  </r>
  <r>
    <x v="144"/>
    <x v="8"/>
    <n v="1"/>
    <n v="1"/>
    <n v="1"/>
    <n v="0"/>
    <n v="0"/>
  </r>
  <r>
    <x v="144"/>
    <x v="9"/>
    <n v="25"/>
    <n v="24"/>
    <n v="18"/>
    <n v="6"/>
    <n v="0"/>
  </r>
  <r>
    <x v="144"/>
    <x v="10"/>
    <n v="3"/>
    <n v="3"/>
    <n v="3"/>
    <n v="0"/>
    <n v="0"/>
  </r>
  <r>
    <x v="145"/>
    <x v="4"/>
    <n v="16"/>
    <n v="16"/>
    <n v="9"/>
    <n v="7"/>
    <n v="0"/>
  </r>
  <r>
    <x v="145"/>
    <x v="0"/>
    <n v="1"/>
    <n v="1"/>
    <n v="1"/>
    <n v="0"/>
    <n v="0"/>
  </r>
  <r>
    <x v="145"/>
    <x v="1"/>
    <n v="18"/>
    <n v="18"/>
    <n v="14"/>
    <n v="4"/>
    <n v="0"/>
  </r>
  <r>
    <x v="145"/>
    <x v="14"/>
    <n v="33"/>
    <n v="25"/>
    <n v="20"/>
    <n v="5"/>
    <n v="0"/>
  </r>
  <r>
    <x v="145"/>
    <x v="3"/>
    <n v="17"/>
    <n v="16"/>
    <n v="12"/>
    <n v="4"/>
    <n v="0"/>
  </r>
  <r>
    <x v="145"/>
    <x v="5"/>
    <n v="4"/>
    <n v="4"/>
    <n v="4"/>
    <n v="0"/>
    <n v="0"/>
  </r>
  <r>
    <x v="145"/>
    <x v="7"/>
    <n v="8"/>
    <n v="8"/>
    <n v="8"/>
    <n v="0"/>
    <n v="0"/>
  </r>
  <r>
    <x v="145"/>
    <x v="8"/>
    <n v="3"/>
    <n v="3"/>
    <n v="3"/>
    <n v="0"/>
    <n v="0"/>
  </r>
  <r>
    <x v="145"/>
    <x v="9"/>
    <n v="29"/>
    <n v="29"/>
    <n v="22"/>
    <n v="7"/>
    <n v="0"/>
  </r>
  <r>
    <x v="145"/>
    <x v="10"/>
    <n v="1"/>
    <n v="1"/>
    <n v="1"/>
    <n v="0"/>
    <n v="0"/>
  </r>
  <r>
    <x v="146"/>
    <x v="1"/>
    <n v="6"/>
    <n v="6"/>
    <n v="3"/>
    <n v="3"/>
    <n v="0"/>
  </r>
  <r>
    <x v="146"/>
    <x v="14"/>
    <n v="15"/>
    <n v="14"/>
    <n v="10"/>
    <n v="4"/>
    <n v="0"/>
  </r>
  <r>
    <x v="146"/>
    <x v="3"/>
    <n v="11"/>
    <n v="11"/>
    <n v="7"/>
    <n v="4"/>
    <n v="0"/>
  </r>
  <r>
    <x v="146"/>
    <x v="4"/>
    <n v="8"/>
    <n v="8"/>
    <n v="8"/>
    <n v="0"/>
    <n v="0"/>
  </r>
  <r>
    <x v="146"/>
    <x v="9"/>
    <n v="13"/>
    <n v="13"/>
    <n v="13"/>
    <n v="0"/>
    <n v="0"/>
  </r>
  <r>
    <x v="146"/>
    <x v="10"/>
    <n v="8"/>
    <n v="8"/>
    <n v="8"/>
    <n v="0"/>
    <n v="0"/>
  </r>
  <r>
    <x v="147"/>
    <x v="4"/>
    <n v="48"/>
    <n v="39"/>
    <n v="34"/>
    <n v="5"/>
    <n v="0"/>
  </r>
  <r>
    <x v="147"/>
    <x v="0"/>
    <n v="8"/>
    <n v="6"/>
    <n v="6"/>
    <n v="0"/>
    <n v="0"/>
  </r>
  <r>
    <x v="147"/>
    <x v="1"/>
    <n v="51"/>
    <n v="48"/>
    <n v="35"/>
    <n v="13"/>
    <n v="0"/>
  </r>
  <r>
    <x v="147"/>
    <x v="14"/>
    <n v="77"/>
    <n v="55"/>
    <n v="50"/>
    <n v="5"/>
    <n v="5"/>
  </r>
  <r>
    <x v="147"/>
    <x v="16"/>
    <n v="1"/>
    <n v="1"/>
    <n v="1"/>
    <n v="0"/>
    <n v="0"/>
  </r>
  <r>
    <x v="147"/>
    <x v="3"/>
    <n v="36"/>
    <n v="35"/>
    <n v="24"/>
    <n v="11"/>
    <n v="0"/>
  </r>
  <r>
    <x v="147"/>
    <x v="5"/>
    <n v="24"/>
    <n v="22"/>
    <n v="22"/>
    <n v="0"/>
    <n v="0"/>
  </r>
  <r>
    <x v="147"/>
    <x v="6"/>
    <n v="11"/>
    <n v="9"/>
    <n v="7"/>
    <n v="2"/>
    <n v="0"/>
  </r>
  <r>
    <x v="147"/>
    <x v="7"/>
    <n v="24"/>
    <n v="21"/>
    <n v="18"/>
    <n v="3"/>
    <n v="0"/>
  </r>
  <r>
    <x v="147"/>
    <x v="8"/>
    <n v="3"/>
    <n v="3"/>
    <n v="3"/>
    <n v="0"/>
    <n v="0"/>
  </r>
  <r>
    <x v="147"/>
    <x v="9"/>
    <n v="65"/>
    <n v="62"/>
    <n v="47"/>
    <n v="15"/>
    <n v="0"/>
  </r>
  <r>
    <x v="147"/>
    <x v="10"/>
    <n v="31"/>
    <n v="30"/>
    <n v="30"/>
    <n v="0"/>
    <n v="0"/>
  </r>
  <r>
    <x v="148"/>
    <x v="12"/>
    <n v="2"/>
    <n v="2"/>
    <n v="2"/>
    <n v="0"/>
    <n v="0"/>
  </r>
  <r>
    <x v="148"/>
    <x v="0"/>
    <n v="6"/>
    <n v="6"/>
    <n v="6"/>
    <n v="0"/>
    <n v="0"/>
  </r>
  <r>
    <x v="148"/>
    <x v="1"/>
    <n v="17"/>
    <n v="17"/>
    <n v="16"/>
    <n v="1"/>
    <n v="0"/>
  </r>
  <r>
    <x v="148"/>
    <x v="14"/>
    <n v="26"/>
    <n v="24"/>
    <n v="17"/>
    <n v="7"/>
    <n v="0"/>
  </r>
  <r>
    <x v="148"/>
    <x v="3"/>
    <n v="29"/>
    <n v="29"/>
    <n v="23"/>
    <n v="6"/>
    <n v="0"/>
  </r>
  <r>
    <x v="148"/>
    <x v="4"/>
    <n v="7"/>
    <n v="7"/>
    <n v="6"/>
    <n v="1"/>
    <n v="0"/>
  </r>
  <r>
    <x v="148"/>
    <x v="5"/>
    <n v="4"/>
    <n v="4"/>
    <n v="4"/>
    <n v="0"/>
    <n v="0"/>
  </r>
  <r>
    <x v="148"/>
    <x v="7"/>
    <n v="18"/>
    <n v="17"/>
    <n v="14"/>
    <n v="3"/>
    <n v="0"/>
  </r>
  <r>
    <x v="148"/>
    <x v="8"/>
    <n v="1"/>
    <n v="1"/>
    <n v="1"/>
    <n v="0"/>
    <n v="0"/>
  </r>
  <r>
    <x v="148"/>
    <x v="9"/>
    <n v="31"/>
    <n v="30"/>
    <n v="25"/>
    <n v="5"/>
    <n v="1"/>
  </r>
  <r>
    <x v="148"/>
    <x v="10"/>
    <n v="6"/>
    <n v="5"/>
    <n v="5"/>
    <n v="0"/>
    <n v="0"/>
  </r>
  <r>
    <x v="149"/>
    <x v="3"/>
    <n v="31"/>
    <n v="30"/>
    <n v="23"/>
    <n v="7"/>
    <n v="0"/>
  </r>
  <r>
    <x v="149"/>
    <x v="0"/>
    <n v="1"/>
    <n v="1"/>
    <n v="1"/>
    <n v="0"/>
    <n v="0"/>
  </r>
  <r>
    <x v="149"/>
    <x v="1"/>
    <n v="51"/>
    <n v="49"/>
    <n v="48"/>
    <n v="1"/>
    <n v="0"/>
  </r>
  <r>
    <x v="149"/>
    <x v="14"/>
    <n v="41"/>
    <n v="36"/>
    <n v="33"/>
    <n v="3"/>
    <n v="0"/>
  </r>
  <r>
    <x v="149"/>
    <x v="4"/>
    <n v="47"/>
    <n v="46"/>
    <n v="43"/>
    <n v="3"/>
    <n v="0"/>
  </r>
  <r>
    <x v="149"/>
    <x v="5"/>
    <n v="7"/>
    <n v="7"/>
    <n v="7"/>
    <n v="0"/>
    <n v="0"/>
  </r>
  <r>
    <x v="149"/>
    <x v="6"/>
    <n v="1"/>
    <n v="1"/>
    <n v="0"/>
    <n v="1"/>
    <n v="0"/>
  </r>
  <r>
    <x v="149"/>
    <x v="7"/>
    <n v="17"/>
    <n v="16"/>
    <n v="14"/>
    <n v="2"/>
    <n v="0"/>
  </r>
  <r>
    <x v="149"/>
    <x v="8"/>
    <n v="2"/>
    <n v="2"/>
    <n v="2"/>
    <n v="0"/>
    <n v="0"/>
  </r>
  <r>
    <x v="149"/>
    <x v="9"/>
    <n v="32"/>
    <n v="32"/>
    <n v="30"/>
    <n v="2"/>
    <n v="0"/>
  </r>
  <r>
    <x v="149"/>
    <x v="10"/>
    <n v="45"/>
    <n v="44"/>
    <n v="43"/>
    <n v="1"/>
    <n v="0"/>
  </r>
  <r>
    <x v="150"/>
    <x v="14"/>
    <n v="26"/>
    <n v="24"/>
    <n v="21"/>
    <n v="3"/>
    <n v="0"/>
  </r>
  <r>
    <x v="150"/>
    <x v="1"/>
    <n v="12"/>
    <n v="12"/>
    <n v="9"/>
    <n v="3"/>
    <n v="0"/>
  </r>
  <r>
    <x v="150"/>
    <x v="3"/>
    <n v="7"/>
    <n v="6"/>
    <n v="4"/>
    <n v="2"/>
    <n v="1"/>
  </r>
  <r>
    <x v="150"/>
    <x v="4"/>
    <n v="1"/>
    <n v="1"/>
    <n v="0"/>
    <n v="1"/>
    <n v="0"/>
  </r>
  <r>
    <x v="150"/>
    <x v="5"/>
    <n v="2"/>
    <n v="2"/>
    <n v="2"/>
    <n v="0"/>
    <n v="0"/>
  </r>
  <r>
    <x v="150"/>
    <x v="6"/>
    <n v="1"/>
    <n v="0"/>
    <n v="0"/>
    <n v="0"/>
    <n v="0"/>
  </r>
  <r>
    <x v="150"/>
    <x v="9"/>
    <n v="17"/>
    <n v="17"/>
    <n v="11"/>
    <n v="6"/>
    <n v="0"/>
  </r>
  <r>
    <x v="151"/>
    <x v="1"/>
    <n v="17"/>
    <n v="17"/>
    <n v="16"/>
    <n v="1"/>
    <n v="0"/>
  </r>
  <r>
    <x v="151"/>
    <x v="14"/>
    <n v="21"/>
    <n v="20"/>
    <n v="20"/>
    <n v="0"/>
    <n v="0"/>
  </r>
  <r>
    <x v="151"/>
    <x v="3"/>
    <n v="47"/>
    <n v="47"/>
    <n v="42"/>
    <n v="5"/>
    <n v="0"/>
  </r>
  <r>
    <x v="151"/>
    <x v="4"/>
    <n v="7"/>
    <n v="7"/>
    <n v="6"/>
    <n v="1"/>
    <n v="0"/>
  </r>
  <r>
    <x v="151"/>
    <x v="5"/>
    <n v="2"/>
    <n v="2"/>
    <n v="2"/>
    <n v="0"/>
    <n v="0"/>
  </r>
  <r>
    <x v="151"/>
    <x v="7"/>
    <n v="3"/>
    <n v="2"/>
    <n v="2"/>
    <n v="0"/>
    <n v="0"/>
  </r>
  <r>
    <x v="151"/>
    <x v="9"/>
    <n v="40"/>
    <n v="39"/>
    <n v="39"/>
    <n v="0"/>
    <n v="0"/>
  </r>
  <r>
    <x v="151"/>
    <x v="10"/>
    <n v="3"/>
    <n v="3"/>
    <n v="3"/>
    <n v="0"/>
    <n v="0"/>
  </r>
  <r>
    <x v="152"/>
    <x v="1"/>
    <n v="1"/>
    <n v="1"/>
    <n v="0"/>
    <n v="1"/>
    <n v="0"/>
  </r>
  <r>
    <x v="152"/>
    <x v="14"/>
    <n v="3"/>
    <n v="3"/>
    <n v="3"/>
    <n v="0"/>
    <n v="0"/>
  </r>
  <r>
    <x v="152"/>
    <x v="9"/>
    <n v="2"/>
    <n v="2"/>
    <n v="2"/>
    <n v="0"/>
    <n v="0"/>
  </r>
  <r>
    <x v="152"/>
    <x v="3"/>
    <n v="3"/>
    <n v="3"/>
    <n v="3"/>
    <n v="0"/>
    <n v="0"/>
  </r>
  <r>
    <x v="153"/>
    <x v="3"/>
    <n v="34"/>
    <n v="33"/>
    <n v="28"/>
    <n v="5"/>
    <n v="0"/>
  </r>
  <r>
    <x v="153"/>
    <x v="0"/>
    <n v="2"/>
    <n v="2"/>
    <n v="2"/>
    <n v="0"/>
    <n v="0"/>
  </r>
  <r>
    <x v="153"/>
    <x v="1"/>
    <n v="17"/>
    <n v="17"/>
    <n v="17"/>
    <n v="0"/>
    <n v="0"/>
  </r>
  <r>
    <x v="153"/>
    <x v="14"/>
    <n v="21"/>
    <n v="20"/>
    <n v="18"/>
    <n v="2"/>
    <n v="0"/>
  </r>
  <r>
    <x v="153"/>
    <x v="4"/>
    <n v="7"/>
    <n v="7"/>
    <n v="5"/>
    <n v="2"/>
    <n v="0"/>
  </r>
  <r>
    <x v="153"/>
    <x v="5"/>
    <n v="2"/>
    <n v="2"/>
    <n v="2"/>
    <n v="0"/>
    <n v="0"/>
  </r>
  <r>
    <x v="153"/>
    <x v="7"/>
    <n v="1"/>
    <n v="1"/>
    <n v="1"/>
    <n v="0"/>
    <n v="0"/>
  </r>
  <r>
    <x v="153"/>
    <x v="8"/>
    <n v="1"/>
    <n v="1"/>
    <n v="1"/>
    <n v="0"/>
    <n v="0"/>
  </r>
  <r>
    <x v="153"/>
    <x v="9"/>
    <n v="37"/>
    <n v="36"/>
    <n v="28"/>
    <n v="8"/>
    <n v="0"/>
  </r>
  <r>
    <x v="153"/>
    <x v="10"/>
    <n v="4"/>
    <n v="4"/>
    <n v="4"/>
    <n v="0"/>
    <n v="0"/>
  </r>
  <r>
    <x v="154"/>
    <x v="14"/>
    <n v="39"/>
    <n v="37"/>
    <n v="34"/>
    <n v="3"/>
    <n v="0"/>
  </r>
  <r>
    <x v="154"/>
    <x v="1"/>
    <n v="20"/>
    <n v="20"/>
    <n v="19"/>
    <n v="1"/>
    <n v="0"/>
  </r>
  <r>
    <x v="154"/>
    <x v="3"/>
    <n v="8"/>
    <n v="7"/>
    <n v="5"/>
    <n v="2"/>
    <n v="0"/>
  </r>
  <r>
    <x v="154"/>
    <x v="4"/>
    <n v="4"/>
    <n v="4"/>
    <n v="4"/>
    <n v="0"/>
    <n v="0"/>
  </r>
  <r>
    <x v="154"/>
    <x v="5"/>
    <n v="7"/>
    <n v="6"/>
    <n v="6"/>
    <n v="0"/>
    <n v="0"/>
  </r>
  <r>
    <x v="154"/>
    <x v="9"/>
    <n v="11"/>
    <n v="11"/>
    <n v="9"/>
    <n v="2"/>
    <n v="0"/>
  </r>
  <r>
    <x v="155"/>
    <x v="14"/>
    <n v="12"/>
    <n v="12"/>
    <n v="11"/>
    <n v="1"/>
    <n v="0"/>
  </r>
  <r>
    <x v="155"/>
    <x v="1"/>
    <n v="7"/>
    <n v="7"/>
    <n v="7"/>
    <n v="0"/>
    <n v="0"/>
  </r>
  <r>
    <x v="155"/>
    <x v="3"/>
    <n v="9"/>
    <n v="9"/>
    <n v="8"/>
    <n v="1"/>
    <n v="0"/>
  </r>
  <r>
    <x v="155"/>
    <x v="4"/>
    <n v="1"/>
    <n v="1"/>
    <n v="1"/>
    <n v="0"/>
    <n v="0"/>
  </r>
  <r>
    <x v="155"/>
    <x v="5"/>
    <n v="2"/>
    <n v="2"/>
    <n v="2"/>
    <n v="0"/>
    <n v="0"/>
  </r>
  <r>
    <x v="155"/>
    <x v="7"/>
    <n v="1"/>
    <n v="1"/>
    <n v="1"/>
    <n v="0"/>
    <n v="0"/>
  </r>
  <r>
    <x v="155"/>
    <x v="8"/>
    <n v="1"/>
    <n v="1"/>
    <n v="1"/>
    <n v="0"/>
    <n v="0"/>
  </r>
  <r>
    <x v="155"/>
    <x v="9"/>
    <n v="5"/>
    <n v="5"/>
    <n v="5"/>
    <n v="0"/>
    <n v="0"/>
  </r>
  <r>
    <x v="156"/>
    <x v="3"/>
    <n v="66"/>
    <n v="65"/>
    <n v="49"/>
    <n v="16"/>
    <n v="0"/>
  </r>
  <r>
    <x v="156"/>
    <x v="0"/>
    <n v="3"/>
    <n v="1"/>
    <n v="1"/>
    <n v="0"/>
    <n v="0"/>
  </r>
  <r>
    <x v="156"/>
    <x v="1"/>
    <n v="22"/>
    <n v="21"/>
    <n v="14"/>
    <n v="7"/>
    <n v="0"/>
  </r>
  <r>
    <x v="156"/>
    <x v="14"/>
    <n v="40"/>
    <n v="34"/>
    <n v="28"/>
    <n v="6"/>
    <n v="0"/>
  </r>
  <r>
    <x v="156"/>
    <x v="4"/>
    <n v="11"/>
    <n v="11"/>
    <n v="6"/>
    <n v="5"/>
    <n v="0"/>
  </r>
  <r>
    <x v="156"/>
    <x v="5"/>
    <n v="1"/>
    <n v="1"/>
    <n v="1"/>
    <n v="0"/>
    <n v="0"/>
  </r>
  <r>
    <x v="156"/>
    <x v="7"/>
    <n v="13"/>
    <n v="11"/>
    <n v="5"/>
    <n v="6"/>
    <n v="0"/>
  </r>
  <r>
    <x v="156"/>
    <x v="8"/>
    <n v="3"/>
    <n v="3"/>
    <n v="2"/>
    <n v="1"/>
    <n v="0"/>
  </r>
  <r>
    <x v="156"/>
    <x v="9"/>
    <n v="33"/>
    <n v="33"/>
    <n v="25"/>
    <n v="8"/>
    <n v="0"/>
  </r>
  <r>
    <x v="156"/>
    <x v="10"/>
    <n v="2"/>
    <n v="2"/>
    <n v="2"/>
    <n v="0"/>
    <n v="0"/>
  </r>
  <r>
    <x v="157"/>
    <x v="1"/>
    <n v="38"/>
    <n v="35"/>
    <n v="34"/>
    <n v="1"/>
    <n v="1"/>
  </r>
  <r>
    <x v="157"/>
    <x v="14"/>
    <n v="49"/>
    <n v="44"/>
    <n v="35"/>
    <n v="9"/>
    <n v="0"/>
  </r>
  <r>
    <x v="157"/>
    <x v="3"/>
    <n v="12"/>
    <n v="10"/>
    <n v="10"/>
    <n v="0"/>
    <n v="0"/>
  </r>
  <r>
    <x v="157"/>
    <x v="4"/>
    <n v="15"/>
    <n v="15"/>
    <n v="14"/>
    <n v="1"/>
    <n v="0"/>
  </r>
  <r>
    <x v="157"/>
    <x v="5"/>
    <n v="11"/>
    <n v="11"/>
    <n v="11"/>
    <n v="0"/>
    <n v="0"/>
  </r>
  <r>
    <x v="157"/>
    <x v="6"/>
    <n v="1"/>
    <n v="1"/>
    <n v="0"/>
    <n v="1"/>
    <n v="0"/>
  </r>
  <r>
    <x v="157"/>
    <x v="7"/>
    <n v="14"/>
    <n v="13"/>
    <n v="11"/>
    <n v="2"/>
    <n v="0"/>
  </r>
  <r>
    <x v="157"/>
    <x v="8"/>
    <n v="2"/>
    <n v="2"/>
    <n v="2"/>
    <n v="0"/>
    <n v="0"/>
  </r>
  <r>
    <x v="157"/>
    <x v="9"/>
    <n v="41"/>
    <n v="41"/>
    <n v="36"/>
    <n v="5"/>
    <n v="0"/>
  </r>
  <r>
    <x v="157"/>
    <x v="10"/>
    <n v="13"/>
    <n v="10"/>
    <n v="10"/>
    <n v="0"/>
    <n v="0"/>
  </r>
  <r>
    <x v="158"/>
    <x v="3"/>
    <n v="2"/>
    <n v="1"/>
    <n v="1"/>
    <n v="0"/>
    <n v="0"/>
  </r>
  <r>
    <x v="158"/>
    <x v="14"/>
    <n v="2"/>
    <n v="2"/>
    <n v="0"/>
    <n v="2"/>
    <n v="0"/>
  </r>
  <r>
    <x v="159"/>
    <x v="0"/>
    <n v="5"/>
    <n v="5"/>
    <n v="3"/>
    <n v="2"/>
    <n v="0"/>
  </r>
  <r>
    <x v="159"/>
    <x v="1"/>
    <n v="68"/>
    <n v="51"/>
    <n v="42"/>
    <n v="9"/>
    <n v="0"/>
  </r>
  <r>
    <x v="159"/>
    <x v="14"/>
    <n v="93"/>
    <n v="74"/>
    <n v="64"/>
    <n v="10"/>
    <n v="1"/>
  </r>
  <r>
    <x v="159"/>
    <x v="3"/>
    <n v="33"/>
    <n v="23"/>
    <n v="21"/>
    <n v="2"/>
    <n v="0"/>
  </r>
  <r>
    <x v="159"/>
    <x v="4"/>
    <n v="20"/>
    <n v="16"/>
    <n v="11"/>
    <n v="5"/>
    <n v="0"/>
  </r>
  <r>
    <x v="159"/>
    <x v="5"/>
    <n v="29"/>
    <n v="25"/>
    <n v="25"/>
    <n v="0"/>
    <n v="0"/>
  </r>
  <r>
    <x v="159"/>
    <x v="6"/>
    <n v="1"/>
    <n v="0"/>
    <n v="0"/>
    <n v="0"/>
    <n v="0"/>
  </r>
  <r>
    <x v="159"/>
    <x v="7"/>
    <n v="21"/>
    <n v="12"/>
    <n v="9"/>
    <n v="3"/>
    <n v="0"/>
  </r>
  <r>
    <x v="159"/>
    <x v="8"/>
    <n v="8"/>
    <n v="4"/>
    <n v="3"/>
    <n v="1"/>
    <n v="0"/>
  </r>
  <r>
    <x v="159"/>
    <x v="9"/>
    <n v="92"/>
    <n v="85"/>
    <n v="61"/>
    <n v="24"/>
    <n v="1"/>
  </r>
  <r>
    <x v="159"/>
    <x v="10"/>
    <n v="13"/>
    <n v="8"/>
    <n v="8"/>
    <n v="0"/>
    <n v="0"/>
  </r>
  <r>
    <x v="160"/>
    <x v="15"/>
    <n v="1"/>
    <n v="0"/>
    <n v="0"/>
    <n v="0"/>
    <n v="0"/>
  </r>
  <r>
    <x v="160"/>
    <x v="0"/>
    <n v="1"/>
    <n v="1"/>
    <n v="0"/>
    <n v="1"/>
    <n v="0"/>
  </r>
  <r>
    <x v="160"/>
    <x v="14"/>
    <n v="6"/>
    <n v="5"/>
    <n v="3"/>
    <n v="2"/>
    <n v="0"/>
  </r>
  <r>
    <x v="160"/>
    <x v="3"/>
    <n v="7"/>
    <n v="7"/>
    <n v="6"/>
    <n v="1"/>
    <n v="0"/>
  </r>
  <r>
    <x v="160"/>
    <x v="4"/>
    <n v="3"/>
    <n v="3"/>
    <n v="1"/>
    <n v="2"/>
    <n v="0"/>
  </r>
  <r>
    <x v="160"/>
    <x v="1"/>
    <n v="1"/>
    <n v="1"/>
    <n v="1"/>
    <n v="0"/>
    <n v="0"/>
  </r>
  <r>
    <x v="160"/>
    <x v="7"/>
    <n v="1"/>
    <n v="1"/>
    <n v="1"/>
    <n v="0"/>
    <n v="0"/>
  </r>
  <r>
    <x v="160"/>
    <x v="8"/>
    <n v="2"/>
    <n v="2"/>
    <n v="1"/>
    <n v="1"/>
    <n v="0"/>
  </r>
  <r>
    <x v="160"/>
    <x v="9"/>
    <n v="7"/>
    <n v="7"/>
    <n v="7"/>
    <n v="0"/>
    <n v="0"/>
  </r>
  <r>
    <x v="160"/>
    <x v="10"/>
    <n v="1"/>
    <n v="1"/>
    <n v="1"/>
    <n v="0"/>
    <n v="0"/>
  </r>
  <r>
    <x v="161"/>
    <x v="3"/>
    <n v="22"/>
    <n v="22"/>
    <n v="22"/>
    <n v="0"/>
    <n v="0"/>
  </r>
  <r>
    <x v="161"/>
    <x v="0"/>
    <n v="3"/>
    <n v="3"/>
    <n v="3"/>
    <n v="0"/>
    <n v="0"/>
  </r>
  <r>
    <x v="161"/>
    <x v="1"/>
    <n v="29"/>
    <n v="28"/>
    <n v="27"/>
    <n v="1"/>
    <n v="1"/>
  </r>
  <r>
    <x v="161"/>
    <x v="14"/>
    <n v="35"/>
    <n v="32"/>
    <n v="27"/>
    <n v="5"/>
    <n v="0"/>
  </r>
  <r>
    <x v="161"/>
    <x v="4"/>
    <n v="38"/>
    <n v="37"/>
    <n v="33"/>
    <n v="4"/>
    <n v="0"/>
  </r>
  <r>
    <x v="161"/>
    <x v="5"/>
    <n v="3"/>
    <n v="3"/>
    <n v="3"/>
    <n v="0"/>
    <n v="0"/>
  </r>
  <r>
    <x v="161"/>
    <x v="6"/>
    <n v="16"/>
    <n v="14"/>
    <n v="12"/>
    <n v="2"/>
    <n v="0"/>
  </r>
  <r>
    <x v="161"/>
    <x v="7"/>
    <n v="2"/>
    <n v="0"/>
    <n v="0"/>
    <n v="0"/>
    <n v="0"/>
  </r>
  <r>
    <x v="161"/>
    <x v="9"/>
    <n v="37"/>
    <n v="37"/>
    <n v="33"/>
    <n v="4"/>
    <n v="0"/>
  </r>
  <r>
    <x v="161"/>
    <x v="10"/>
    <n v="27"/>
    <n v="17"/>
    <n v="17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9">
  <r>
    <s v="ГРАД ВАЉЕВО"/>
    <x v="0"/>
    <n v="31"/>
    <n v="29"/>
    <n v="25"/>
    <n v="4"/>
    <n v="0"/>
  </r>
  <r>
    <s v="ГРАД ВАЉЕВО"/>
    <x v="1"/>
    <n v="19"/>
    <n v="17"/>
    <n v="16"/>
    <n v="1"/>
    <n v="0"/>
  </r>
  <r>
    <s v="ГРАД ВАЉЕВО"/>
    <x v="2"/>
    <n v="29"/>
    <n v="29"/>
    <n v="28"/>
    <n v="1"/>
    <n v="0"/>
  </r>
  <r>
    <s v="ГРАД ВАЉЕВО"/>
    <x v="3"/>
    <n v="35"/>
    <n v="33"/>
    <n v="26"/>
    <n v="7"/>
    <n v="0"/>
  </r>
  <r>
    <s v="ГРАД ВРАЊЕ"/>
    <x v="3"/>
    <n v="2"/>
    <n v="2"/>
    <n v="2"/>
    <n v="0"/>
    <n v="0"/>
  </r>
  <r>
    <s v="ГРАД ВРАЊЕ"/>
    <x v="1"/>
    <n v="3"/>
    <n v="2"/>
    <n v="2"/>
    <n v="0"/>
    <n v="0"/>
  </r>
  <r>
    <s v="ГРАД ВРАЊЕ"/>
    <x v="0"/>
    <n v="9"/>
    <n v="7"/>
    <n v="6"/>
    <n v="1"/>
    <n v="0"/>
  </r>
  <r>
    <s v="ГРАД ВРАЊЕ"/>
    <x v="2"/>
    <n v="6"/>
    <n v="6"/>
    <n v="6"/>
    <n v="0"/>
    <n v="0"/>
  </r>
  <r>
    <s v="ГРАД ВРШАЦ"/>
    <x v="2"/>
    <n v="13"/>
    <n v="12"/>
    <n v="9"/>
    <n v="3"/>
    <n v="0"/>
  </r>
  <r>
    <s v="ГРАД ВРШАЦ"/>
    <x v="3"/>
    <n v="12"/>
    <n v="11"/>
    <n v="9"/>
    <n v="2"/>
    <n v="0"/>
  </r>
  <r>
    <s v="ГРАД ВРШАЦ"/>
    <x v="1"/>
    <n v="18"/>
    <n v="17"/>
    <n v="15"/>
    <n v="2"/>
    <n v="0"/>
  </r>
  <r>
    <s v="ГРАД ВРШАЦ"/>
    <x v="0"/>
    <n v="21"/>
    <n v="21"/>
    <n v="16"/>
    <n v="5"/>
    <n v="0"/>
  </r>
  <r>
    <s v="ГРАД ЗАЈЕЧАР"/>
    <x v="3"/>
    <n v="4"/>
    <n v="4"/>
    <n v="4"/>
    <n v="0"/>
    <n v="0"/>
  </r>
  <r>
    <s v="ГРАД ЗАЈЕЧАР"/>
    <x v="1"/>
    <n v="1"/>
    <n v="0"/>
    <n v="0"/>
    <n v="0"/>
    <n v="0"/>
  </r>
  <r>
    <s v="ГРАД ЗАЈЕЧАР"/>
    <x v="0"/>
    <n v="16"/>
    <n v="16"/>
    <n v="9"/>
    <n v="7"/>
    <n v="0"/>
  </r>
  <r>
    <s v="ГРАД ЗАЈЕЧАР"/>
    <x v="2"/>
    <n v="6"/>
    <n v="6"/>
    <n v="4"/>
    <n v="2"/>
    <n v="0"/>
  </r>
  <r>
    <s v="ГРАД ЗРЕЊАНИН"/>
    <x v="3"/>
    <n v="14"/>
    <n v="13"/>
    <n v="12"/>
    <n v="1"/>
    <n v="0"/>
  </r>
  <r>
    <s v="ГРАД ЗРЕЊАНИН"/>
    <x v="1"/>
    <n v="31"/>
    <n v="22"/>
    <n v="21"/>
    <n v="1"/>
    <n v="0"/>
  </r>
  <r>
    <s v="ГРАД ЗРЕЊАНИН"/>
    <x v="0"/>
    <n v="15"/>
    <n v="10"/>
    <n v="9"/>
    <n v="1"/>
    <n v="0"/>
  </r>
  <r>
    <s v="ГРАД ЗРЕЊАНИН"/>
    <x v="2"/>
    <n v="7"/>
    <n v="5"/>
    <n v="5"/>
    <n v="0"/>
    <n v="0"/>
  </r>
  <r>
    <s v="ГРАД ЈАГОДИНА"/>
    <x v="3"/>
    <n v="9"/>
    <n v="7"/>
    <n v="5"/>
    <n v="2"/>
    <n v="1"/>
  </r>
  <r>
    <s v="ГРАД ЈАГОДИНА"/>
    <x v="1"/>
    <n v="29"/>
    <n v="29"/>
    <n v="25"/>
    <n v="4"/>
    <n v="0"/>
  </r>
  <r>
    <s v="ГРАД ЈАГОДИНА"/>
    <x v="0"/>
    <n v="12"/>
    <n v="12"/>
    <n v="8"/>
    <n v="4"/>
    <n v="0"/>
  </r>
  <r>
    <s v="ГРАД ЈАГОДИНА"/>
    <x v="2"/>
    <n v="5"/>
    <n v="3"/>
    <n v="2"/>
    <n v="1"/>
    <n v="1"/>
  </r>
  <r>
    <s v="ГРАД КИКИНДА"/>
    <x v="2"/>
    <n v="2"/>
    <n v="2"/>
    <n v="0"/>
    <n v="2"/>
    <n v="0"/>
  </r>
  <r>
    <s v="ГРАД КИКИНДА"/>
    <x v="3"/>
    <n v="5"/>
    <n v="5"/>
    <n v="4"/>
    <n v="1"/>
    <n v="0"/>
  </r>
  <r>
    <s v="ГРАД КИКИНДА"/>
    <x v="1"/>
    <n v="12"/>
    <n v="11"/>
    <n v="10"/>
    <n v="1"/>
    <n v="0"/>
  </r>
  <r>
    <s v="ГРАД КИКИНДА"/>
    <x v="0"/>
    <n v="8"/>
    <n v="8"/>
    <n v="5"/>
    <n v="3"/>
    <n v="0"/>
  </r>
  <r>
    <s v="ГРАД КРАГУЈЕВАЦ"/>
    <x v="3"/>
    <n v="15"/>
    <n v="14"/>
    <n v="13"/>
    <n v="1"/>
    <n v="0"/>
  </r>
  <r>
    <s v="ГРАД КРАГУЈЕВАЦ"/>
    <x v="1"/>
    <n v="14"/>
    <n v="12"/>
    <n v="8"/>
    <n v="4"/>
    <n v="0"/>
  </r>
  <r>
    <s v="ГРАД КРАГУЈЕВАЦ"/>
    <x v="0"/>
    <n v="8"/>
    <n v="8"/>
    <n v="6"/>
    <n v="2"/>
    <n v="0"/>
  </r>
  <r>
    <s v="ГРАД КРАЉЕВО"/>
    <x v="3"/>
    <n v="24"/>
    <n v="23"/>
    <n v="22"/>
    <n v="1"/>
    <n v="0"/>
  </r>
  <r>
    <s v="ГРАД КРАЉЕВО"/>
    <x v="1"/>
    <n v="26"/>
    <n v="25"/>
    <n v="20"/>
    <n v="5"/>
    <n v="0"/>
  </r>
  <r>
    <s v="ГРАД КРАЉЕВО"/>
    <x v="0"/>
    <n v="27"/>
    <n v="26"/>
    <n v="25"/>
    <n v="1"/>
    <n v="0"/>
  </r>
  <r>
    <s v="ГРАД КРАЉЕВО"/>
    <x v="2"/>
    <n v="19"/>
    <n v="19"/>
    <n v="18"/>
    <n v="1"/>
    <n v="0"/>
  </r>
  <r>
    <s v="ГРАД КРУШЕВАЦ"/>
    <x v="3"/>
    <n v="26"/>
    <n v="25"/>
    <n v="20"/>
    <n v="5"/>
    <n v="0"/>
  </r>
  <r>
    <s v="ГРАД КРУШЕВАЦ"/>
    <x v="1"/>
    <n v="28"/>
    <n v="26"/>
    <n v="16"/>
    <n v="10"/>
    <n v="0"/>
  </r>
  <r>
    <s v="ГРАД КРУШЕВАЦ"/>
    <x v="0"/>
    <n v="32"/>
    <n v="30"/>
    <n v="26"/>
    <n v="4"/>
    <n v="0"/>
  </r>
  <r>
    <s v="ГРАД КРУШЕВАЦ"/>
    <x v="2"/>
    <n v="11"/>
    <n v="11"/>
    <n v="6"/>
    <n v="5"/>
    <n v="0"/>
  </r>
  <r>
    <s v="ГРАД ЛЕСКОВАЦ"/>
    <x v="4"/>
    <n v="1"/>
    <n v="1"/>
    <n v="1"/>
    <n v="0"/>
    <n v="0"/>
  </r>
  <r>
    <s v="ГРАД ЛЕСКОВАЦ"/>
    <x v="3"/>
    <n v="24"/>
    <n v="24"/>
    <n v="14"/>
    <n v="10"/>
    <n v="0"/>
  </r>
  <r>
    <s v="ГРАД ЛЕСКОВАЦ"/>
    <x v="1"/>
    <n v="56"/>
    <n v="43"/>
    <n v="25"/>
    <n v="18"/>
    <n v="1"/>
  </r>
  <r>
    <s v="ГРАД ЛЕСКОВАЦ"/>
    <x v="0"/>
    <n v="38"/>
    <n v="36"/>
    <n v="24"/>
    <n v="12"/>
    <n v="0"/>
  </r>
  <r>
    <s v="ГРАД ЛЕСКОВАЦ"/>
    <x v="2"/>
    <n v="17"/>
    <n v="17"/>
    <n v="13"/>
    <n v="4"/>
    <n v="0"/>
  </r>
  <r>
    <s v="ГРАД ЛОЗНИЦА"/>
    <x v="3"/>
    <n v="13"/>
    <n v="12"/>
    <n v="12"/>
    <n v="0"/>
    <n v="0"/>
  </r>
  <r>
    <s v="ГРАД ЛОЗНИЦА"/>
    <x v="1"/>
    <n v="50"/>
    <n v="47"/>
    <n v="35"/>
    <n v="12"/>
    <n v="0"/>
  </r>
  <r>
    <s v="ГРАД ЛОЗНИЦА"/>
    <x v="0"/>
    <n v="31"/>
    <n v="30"/>
    <n v="21"/>
    <n v="9"/>
    <n v="0"/>
  </r>
  <r>
    <s v="ГРАД ЛОЗНИЦА"/>
    <x v="2"/>
    <n v="7"/>
    <n v="7"/>
    <n v="7"/>
    <n v="0"/>
    <n v="0"/>
  </r>
  <r>
    <s v="ГРАД НИШ"/>
    <x v="3"/>
    <n v="70"/>
    <n v="63"/>
    <n v="45"/>
    <n v="18"/>
    <n v="1"/>
  </r>
  <r>
    <s v="ГРАД НИШ"/>
    <x v="1"/>
    <n v="52"/>
    <n v="41"/>
    <n v="32"/>
    <n v="9"/>
    <n v="0"/>
  </r>
  <r>
    <s v="ГРАД НИШ"/>
    <x v="0"/>
    <n v="61"/>
    <n v="61"/>
    <n v="42"/>
    <n v="19"/>
    <n v="0"/>
  </r>
  <r>
    <s v="ГРАД НИШ"/>
    <x v="2"/>
    <n v="40"/>
    <n v="38"/>
    <n v="25"/>
    <n v="13"/>
    <n v="0"/>
  </r>
  <r>
    <s v="ГРАД НОВИ ПАЗАР"/>
    <x v="3"/>
    <n v="13"/>
    <n v="13"/>
    <n v="5"/>
    <n v="8"/>
    <n v="0"/>
  </r>
  <r>
    <s v="ГРАД НОВИ ПАЗАР"/>
    <x v="1"/>
    <n v="38"/>
    <n v="28"/>
    <n v="17"/>
    <n v="11"/>
    <n v="2"/>
  </r>
  <r>
    <s v="ГРАД НОВИ ПАЗАР"/>
    <x v="0"/>
    <n v="6"/>
    <n v="5"/>
    <n v="2"/>
    <n v="3"/>
    <n v="0"/>
  </r>
  <r>
    <s v="ГРАД НОВИ ПАЗАР"/>
    <x v="2"/>
    <n v="1"/>
    <n v="1"/>
    <n v="1"/>
    <n v="0"/>
    <n v="0"/>
  </r>
  <r>
    <s v="ГРАД НОВИ САД"/>
    <x v="3"/>
    <n v="88"/>
    <n v="76"/>
    <n v="66"/>
    <n v="10"/>
    <n v="0"/>
  </r>
  <r>
    <s v="ГРАД НОВИ САД"/>
    <x v="1"/>
    <n v="174"/>
    <n v="140"/>
    <n v="112"/>
    <n v="28"/>
    <n v="0"/>
  </r>
  <r>
    <s v="ГРАД НОВИ САД"/>
    <x v="0"/>
    <n v="156"/>
    <n v="138"/>
    <n v="107"/>
    <n v="31"/>
    <n v="0"/>
  </r>
  <r>
    <s v="ГРАД НОВИ САД"/>
    <x v="2"/>
    <n v="74"/>
    <n v="61"/>
    <n v="47"/>
    <n v="14"/>
    <n v="1"/>
  </r>
  <r>
    <s v="ГРАД НОВИ САД, ГРАДСКА УПРАВА ЗА САОБРАЋАЈ И ПУТЕВЕ_x000d__x000a_"/>
    <x v="0"/>
    <n v="1"/>
    <n v="1"/>
    <n v="1"/>
    <n v="0"/>
    <n v="0"/>
  </r>
  <r>
    <s v="ГРАД НОВИ САД, ГРАДСКА УПРАВА ЗА САОБРАЋАЈ И ПУТЕВЕ_x000d__x000a_"/>
    <x v="2"/>
    <n v="1"/>
    <n v="1"/>
    <n v="1"/>
    <n v="0"/>
    <n v="0"/>
  </r>
  <r>
    <s v="ГРАД ПАНЧЕВО"/>
    <x v="3"/>
    <n v="69"/>
    <n v="65"/>
    <n v="34"/>
    <n v="31"/>
    <n v="0"/>
  </r>
  <r>
    <s v="ГРАД ПАНЧЕВО"/>
    <x v="1"/>
    <n v="84"/>
    <n v="80"/>
    <n v="55"/>
    <n v="25"/>
    <n v="0"/>
  </r>
  <r>
    <s v="ГРАД ПАНЧЕВО"/>
    <x v="0"/>
    <n v="52"/>
    <n v="48"/>
    <n v="36"/>
    <n v="12"/>
    <n v="2"/>
  </r>
  <r>
    <s v="ГРАД ПАНЧЕВО"/>
    <x v="2"/>
    <n v="47"/>
    <n v="45"/>
    <n v="31"/>
    <n v="14"/>
    <n v="1"/>
  </r>
  <r>
    <s v="ГРАД ПИРОТ"/>
    <x v="1"/>
    <n v="11"/>
    <n v="11"/>
    <n v="9"/>
    <n v="2"/>
    <n v="0"/>
  </r>
  <r>
    <s v="ГРАД ПИРОТ"/>
    <x v="3"/>
    <n v="13"/>
    <n v="12"/>
    <n v="11"/>
    <n v="1"/>
    <n v="0"/>
  </r>
  <r>
    <s v="ГРАД ПИРОТ"/>
    <x v="0"/>
    <n v="9"/>
    <n v="9"/>
    <n v="9"/>
    <n v="0"/>
    <n v="0"/>
  </r>
  <r>
    <s v="ГРАД ПИРОТ"/>
    <x v="2"/>
    <n v="6"/>
    <n v="6"/>
    <n v="4"/>
    <n v="2"/>
    <n v="0"/>
  </r>
  <r>
    <s v="ГРАД ПОЖАРЕВАЦ"/>
    <x v="3"/>
    <n v="19"/>
    <n v="18"/>
    <n v="14"/>
    <n v="4"/>
    <n v="0"/>
  </r>
  <r>
    <s v="ГРАД ПОЖАРЕВАЦ"/>
    <x v="1"/>
    <n v="20"/>
    <n v="20"/>
    <n v="15"/>
    <n v="5"/>
    <n v="0"/>
  </r>
  <r>
    <s v="ГРАД ПОЖАРЕВАЦ"/>
    <x v="0"/>
    <n v="32"/>
    <n v="30"/>
    <n v="28"/>
    <n v="2"/>
    <n v="0"/>
  </r>
  <r>
    <s v="ГРАД ПОЖАРЕВАЦ"/>
    <x v="2"/>
    <n v="5"/>
    <n v="4"/>
    <n v="2"/>
    <n v="2"/>
    <n v="0"/>
  </r>
  <r>
    <s v="ГРАД СМЕДЕРЕВО"/>
    <x v="3"/>
    <n v="7"/>
    <n v="6"/>
    <n v="5"/>
    <n v="1"/>
    <n v="0"/>
  </r>
  <r>
    <s v="ГРАД СМЕДЕРЕВО"/>
    <x v="1"/>
    <n v="14"/>
    <n v="14"/>
    <n v="12"/>
    <n v="2"/>
    <n v="0"/>
  </r>
  <r>
    <s v="ГРАД СМЕДЕРЕВО"/>
    <x v="0"/>
    <n v="17"/>
    <n v="17"/>
    <n v="16"/>
    <n v="1"/>
    <n v="0"/>
  </r>
  <r>
    <s v="ГРАД СМЕДЕРЕВО"/>
    <x v="2"/>
    <n v="2"/>
    <n v="2"/>
    <n v="2"/>
    <n v="0"/>
    <n v="0"/>
  </r>
  <r>
    <s v="ГРАД СОМБОР"/>
    <x v="3"/>
    <n v="27"/>
    <n v="26"/>
    <n v="20"/>
    <n v="6"/>
    <n v="0"/>
  </r>
  <r>
    <s v="ГРАД СОМБОР"/>
    <x v="1"/>
    <n v="37"/>
    <n v="28"/>
    <n v="26"/>
    <n v="2"/>
    <n v="1"/>
  </r>
  <r>
    <s v="ГРАД СОМБОР"/>
    <x v="0"/>
    <n v="23"/>
    <n v="22"/>
    <n v="15"/>
    <n v="7"/>
    <n v="0"/>
  </r>
  <r>
    <s v="ГРАД СОМБОР"/>
    <x v="2"/>
    <n v="17"/>
    <n v="17"/>
    <n v="17"/>
    <n v="0"/>
    <n v="0"/>
  </r>
  <r>
    <s v="ГРАД СРЕМСКА МИТРОВИЦА"/>
    <x v="3"/>
    <n v="33"/>
    <n v="28"/>
    <n v="24"/>
    <n v="4"/>
    <n v="4"/>
  </r>
  <r>
    <s v="ГРАД СРЕМСКА МИТРОВИЦА"/>
    <x v="1"/>
    <n v="9"/>
    <n v="9"/>
    <n v="8"/>
    <n v="1"/>
    <n v="0"/>
  </r>
  <r>
    <s v="ГРАД СРЕМСКА МИТРОВИЦА"/>
    <x v="0"/>
    <n v="26"/>
    <n v="25"/>
    <n v="24"/>
    <n v="1"/>
    <n v="0"/>
  </r>
  <r>
    <s v="ГРАД СРЕМСКА МИТРОВИЦА"/>
    <x v="2"/>
    <n v="1"/>
    <n v="1"/>
    <n v="0"/>
    <n v="1"/>
    <n v="0"/>
  </r>
  <r>
    <s v="ГРАД СУБОТИЦА"/>
    <x v="3"/>
    <n v="35"/>
    <n v="33"/>
    <n v="28"/>
    <n v="5"/>
    <n v="0"/>
  </r>
  <r>
    <s v="ГРАД СУБОТИЦА"/>
    <x v="1"/>
    <n v="44"/>
    <n v="40"/>
    <n v="32"/>
    <n v="8"/>
    <n v="1"/>
  </r>
  <r>
    <s v="ГРАД СУБОТИЦА"/>
    <x v="0"/>
    <n v="89"/>
    <n v="88"/>
    <n v="81"/>
    <n v="7"/>
    <n v="0"/>
  </r>
  <r>
    <s v="ГРАД УЖИЦЕ"/>
    <x v="3"/>
    <n v="13"/>
    <n v="13"/>
    <n v="10"/>
    <n v="3"/>
    <n v="0"/>
  </r>
  <r>
    <s v="ГРАД УЖИЦЕ"/>
    <x v="1"/>
    <n v="23"/>
    <n v="20"/>
    <n v="16"/>
    <n v="4"/>
    <n v="0"/>
  </r>
  <r>
    <s v="ГРАД УЖИЦЕ"/>
    <x v="0"/>
    <n v="8"/>
    <n v="8"/>
    <n v="8"/>
    <n v="0"/>
    <n v="0"/>
  </r>
  <r>
    <s v="ГРАД УЖИЦЕ"/>
    <x v="2"/>
    <n v="2"/>
    <n v="2"/>
    <n v="2"/>
    <n v="0"/>
    <n v="0"/>
  </r>
  <r>
    <s v="ГРАД ЧАЧАК"/>
    <x v="3"/>
    <n v="15"/>
    <n v="15"/>
    <n v="11"/>
    <n v="4"/>
    <n v="0"/>
  </r>
  <r>
    <s v="ГРАД ЧАЧАК"/>
    <x v="1"/>
    <n v="57"/>
    <n v="52"/>
    <n v="40"/>
    <n v="12"/>
    <n v="0"/>
  </r>
  <r>
    <s v="ГРАД ЧАЧАК"/>
    <x v="0"/>
    <n v="10"/>
    <n v="10"/>
    <n v="9"/>
    <n v="1"/>
    <n v="0"/>
  </r>
  <r>
    <s v="ГРАД ЧАЧАК"/>
    <x v="2"/>
    <n v="4"/>
    <n v="4"/>
    <n v="4"/>
    <n v="0"/>
    <n v="0"/>
  </r>
  <r>
    <s v="ГРАД ШАБАЦ"/>
    <x v="3"/>
    <n v="50"/>
    <n v="45"/>
    <n v="32"/>
    <n v="13"/>
    <n v="0"/>
  </r>
  <r>
    <s v="ГРАД ШАБАЦ"/>
    <x v="1"/>
    <n v="97"/>
    <n v="82"/>
    <n v="63"/>
    <n v="19"/>
    <n v="1"/>
  </r>
  <r>
    <s v="ГРАД ШАБАЦ"/>
    <x v="0"/>
    <n v="46"/>
    <n v="44"/>
    <n v="34"/>
    <n v="10"/>
    <n v="0"/>
  </r>
  <r>
    <s v="ГРАД ШАБАЦ"/>
    <x v="2"/>
    <n v="40"/>
    <n v="39"/>
    <n v="37"/>
    <n v="2"/>
    <n v="0"/>
  </r>
  <r>
    <s v="ГРАД БЕОГРАД"/>
    <x v="4"/>
    <n v="4"/>
    <n v="4"/>
    <n v="3"/>
    <n v="1"/>
    <n v="0"/>
  </r>
  <r>
    <s v="ГРАД БЕОГРАД"/>
    <x v="3"/>
    <n v="84"/>
    <n v="70"/>
    <n v="38"/>
    <n v="32"/>
    <n v="3"/>
  </r>
  <r>
    <s v="ГРАД БЕОГРАД"/>
    <x v="1"/>
    <n v="309"/>
    <n v="204"/>
    <n v="96"/>
    <n v="108"/>
    <n v="3"/>
  </r>
  <r>
    <s v="ГРАД БЕОГРАД"/>
    <x v="0"/>
    <n v="66"/>
    <n v="58"/>
    <n v="31"/>
    <n v="27"/>
    <n v="0"/>
  </r>
  <r>
    <s v="ГРАД БЕОГРАД"/>
    <x v="2"/>
    <n v="59"/>
    <n v="49"/>
    <n v="19"/>
    <n v="30"/>
    <n v="1"/>
  </r>
  <r>
    <s v="ГРАДСКА ОПШТИНА БАРАЈЕВО"/>
    <x v="5"/>
    <n v="1"/>
    <n v="1"/>
    <n v="1"/>
    <n v="0"/>
    <n v="0"/>
  </r>
  <r>
    <s v="ГРАДСКА ОПШТИНА БАРАЈЕВО"/>
    <x v="0"/>
    <n v="2"/>
    <n v="2"/>
    <n v="2"/>
    <n v="0"/>
    <n v="0"/>
  </r>
  <r>
    <s v="ГРАДСКА ОПШТИНА БАРАЈЕВО"/>
    <x v="3"/>
    <n v="2"/>
    <n v="2"/>
    <n v="2"/>
    <n v="0"/>
    <n v="0"/>
  </r>
  <r>
    <s v="ГРАДСКА ОПШТИНА БАРАЈЕВО"/>
    <x v="6"/>
    <n v="1"/>
    <n v="1"/>
    <n v="1"/>
    <n v="0"/>
    <n v="0"/>
  </r>
  <r>
    <s v="ГРАДСКА ОПШТИНА БАРАЈЕВО"/>
    <x v="1"/>
    <n v="6"/>
    <n v="6"/>
    <n v="3"/>
    <n v="3"/>
    <n v="0"/>
  </r>
  <r>
    <s v="ГРАДСКА ОПШТИНА ВОЖДОВАЦ"/>
    <x v="3"/>
    <n v="13"/>
    <n v="13"/>
    <n v="12"/>
    <n v="1"/>
    <n v="0"/>
  </r>
  <r>
    <s v="ГРАДСКА ОПШТИНА ВОЖДОВАЦ"/>
    <x v="1"/>
    <n v="2"/>
    <n v="2"/>
    <n v="0"/>
    <n v="2"/>
    <n v="0"/>
  </r>
  <r>
    <s v="ГРАДСКА ОПШТИНА ВОЖДОВАЦ"/>
    <x v="0"/>
    <n v="12"/>
    <n v="11"/>
    <n v="8"/>
    <n v="3"/>
    <n v="0"/>
  </r>
  <r>
    <s v="ГРАДСКА ОПШТИНА ВОЖДОВАЦ"/>
    <x v="2"/>
    <n v="9"/>
    <n v="7"/>
    <n v="4"/>
    <n v="3"/>
    <n v="0"/>
  </r>
  <r>
    <s v="ГРАДСКА ОПШТИНА ВОЖДОВАЦ"/>
    <x v="7"/>
    <n v="2"/>
    <n v="2"/>
    <n v="2"/>
    <n v="0"/>
    <n v="0"/>
  </r>
  <r>
    <s v="ГРАДСКА ОПШТИНА ВРАЧАР"/>
    <x v="3"/>
    <n v="13"/>
    <n v="12"/>
    <n v="3"/>
    <n v="9"/>
    <n v="0"/>
  </r>
  <r>
    <s v="ГРАДСКА ОПШТИНА ВРАЧАР"/>
    <x v="0"/>
    <n v="41"/>
    <n v="40"/>
    <n v="25"/>
    <n v="15"/>
    <n v="0"/>
  </r>
  <r>
    <s v="ГРАДСКА ОПШТИНА ВРАЧАР"/>
    <x v="2"/>
    <n v="13"/>
    <n v="13"/>
    <n v="10"/>
    <n v="3"/>
    <n v="0"/>
  </r>
  <r>
    <s v="ГРАДСКА ОПШТИНА ВРАЧАР"/>
    <x v="7"/>
    <n v="7"/>
    <n v="7"/>
    <n v="3"/>
    <n v="4"/>
    <n v="0"/>
  </r>
  <r>
    <s v="ГРАДСКА ОПШТИНА ВРАЧАР"/>
    <x v="5"/>
    <n v="1"/>
    <n v="1"/>
    <n v="1"/>
    <n v="0"/>
    <n v="0"/>
  </r>
  <r>
    <s v="ГРАДСКА ОПШТИНА ГРОЦКА"/>
    <x v="6"/>
    <n v="3"/>
    <n v="3"/>
    <n v="1"/>
    <n v="2"/>
    <n v="0"/>
  </r>
  <r>
    <s v="ГРАДСКА ОПШТИНА ГРОЦКА"/>
    <x v="3"/>
    <n v="10"/>
    <n v="9"/>
    <n v="6"/>
    <n v="3"/>
    <n v="0"/>
  </r>
  <r>
    <s v="ГРАДСКА ОПШТИНА ГРОЦКА"/>
    <x v="1"/>
    <n v="17"/>
    <n v="15"/>
    <n v="14"/>
    <n v="1"/>
    <n v="0"/>
  </r>
  <r>
    <s v="ГРАДСКА ОПШТИНА ГРОЦКА"/>
    <x v="0"/>
    <n v="4"/>
    <n v="4"/>
    <n v="4"/>
    <n v="0"/>
    <n v="0"/>
  </r>
  <r>
    <s v="ГРАДСКА ОПШТИНА ГРОЦКА"/>
    <x v="2"/>
    <n v="4"/>
    <n v="3"/>
    <n v="1"/>
    <n v="2"/>
    <n v="1"/>
  </r>
  <r>
    <s v="ГРАДСКА ОПШТИНА ГРОЦКА"/>
    <x v="7"/>
    <n v="4"/>
    <n v="4"/>
    <n v="3"/>
    <n v="1"/>
    <n v="0"/>
  </r>
  <r>
    <s v="ГРАДСКА ОПШТИНА ЗВЕЗДАРА"/>
    <x v="2"/>
    <n v="12"/>
    <n v="12"/>
    <n v="7"/>
    <n v="5"/>
    <n v="0"/>
  </r>
  <r>
    <s v="ГРАДСКА ОПШТИНА ЗВЕЗДАРА"/>
    <x v="3"/>
    <n v="14"/>
    <n v="14"/>
    <n v="10"/>
    <n v="4"/>
    <n v="0"/>
  </r>
  <r>
    <s v="ГРАДСКА ОПШТИНА ЗВЕЗДАРА"/>
    <x v="0"/>
    <n v="10"/>
    <n v="9"/>
    <n v="7"/>
    <n v="2"/>
    <n v="0"/>
  </r>
  <r>
    <s v="ГРАДСКА ОПШТИНА ЗВЕЗДАРА"/>
    <x v="7"/>
    <n v="2"/>
    <n v="2"/>
    <n v="2"/>
    <n v="0"/>
    <n v="0"/>
  </r>
  <r>
    <s v="ГРАДСКА ОПШТИНА ЗЕМУН"/>
    <x v="2"/>
    <n v="40"/>
    <n v="39"/>
    <n v="16"/>
    <n v="23"/>
    <n v="0"/>
  </r>
  <r>
    <s v="ГРАДСКА ОПШТИНА ЗЕМУН"/>
    <x v="7"/>
    <n v="11"/>
    <n v="11"/>
    <n v="4"/>
    <n v="7"/>
    <n v="0"/>
  </r>
  <r>
    <s v="ГРАДСКА ОПШТИНА ЗЕМУН"/>
    <x v="3"/>
    <n v="23"/>
    <n v="23"/>
    <n v="8"/>
    <n v="15"/>
    <n v="0"/>
  </r>
  <r>
    <s v="ГРАДСКА ОПШТИНА ЗЕМУН"/>
    <x v="5"/>
    <n v="2"/>
    <n v="2"/>
    <n v="2"/>
    <n v="0"/>
    <n v="0"/>
  </r>
  <r>
    <s v="ГРАДСКА ОПШТИНА ЗЕМУН"/>
    <x v="0"/>
    <n v="22"/>
    <n v="21"/>
    <n v="15"/>
    <n v="6"/>
    <n v="0"/>
  </r>
  <r>
    <s v="ГРАДСКА ОПШТИНА ЛАЗАРЕВАЦ"/>
    <x v="6"/>
    <n v="2"/>
    <n v="2"/>
    <n v="2"/>
    <n v="0"/>
    <n v="0"/>
  </r>
  <r>
    <s v="ГРАДСКА ОПШТИНА ЛАЗАРЕВАЦ"/>
    <x v="7"/>
    <n v="25"/>
    <n v="22"/>
    <n v="15"/>
    <n v="7"/>
    <n v="0"/>
  </r>
  <r>
    <s v="ГРАДСКА ОПШТИНА ЛАЗАРЕВАЦ"/>
    <x v="5"/>
    <n v="1"/>
    <n v="1"/>
    <n v="1"/>
    <n v="0"/>
    <n v="0"/>
  </r>
  <r>
    <s v="ГРАДСКА ОПШТИНА ЛАЗАРЕВАЦ"/>
    <x v="2"/>
    <n v="10"/>
    <n v="10"/>
    <n v="10"/>
    <n v="0"/>
    <n v="0"/>
  </r>
  <r>
    <s v="ГРАДСКА ОПШТИНА ЛАЗАРЕВАЦ"/>
    <x v="3"/>
    <n v="15"/>
    <n v="15"/>
    <n v="13"/>
    <n v="2"/>
    <n v="0"/>
  </r>
  <r>
    <s v="ГРАДСКА ОПШТИНА ЛАЗАРЕВАЦ"/>
    <x v="1"/>
    <n v="26"/>
    <n v="25"/>
    <n v="19"/>
    <n v="6"/>
    <n v="0"/>
  </r>
  <r>
    <s v="ГРАДСКА ОПШТИНА ЛАЗАРЕВАЦ"/>
    <x v="0"/>
    <n v="4"/>
    <n v="4"/>
    <n v="4"/>
    <n v="0"/>
    <n v="0"/>
  </r>
  <r>
    <s v="ГРАДСКА ОПШТИНА МЛАДЕНОВАЦ"/>
    <x v="7"/>
    <n v="3"/>
    <n v="2"/>
    <n v="1"/>
    <n v="1"/>
    <n v="0"/>
  </r>
  <r>
    <s v="ГРАДСКА ОПШТИНА МЛАДЕНОВАЦ"/>
    <x v="6"/>
    <n v="1"/>
    <n v="0"/>
    <n v="0"/>
    <n v="0"/>
    <n v="0"/>
  </r>
  <r>
    <s v="ГРАДСКА ОПШТИНА МЛАДЕНОВАЦ"/>
    <x v="5"/>
    <n v="1"/>
    <n v="0"/>
    <n v="0"/>
    <n v="0"/>
    <n v="0"/>
  </r>
  <r>
    <s v="ГРАДСКА ОПШТИНА МЛАДЕНОВАЦ"/>
    <x v="2"/>
    <n v="8"/>
    <n v="8"/>
    <n v="5"/>
    <n v="3"/>
    <n v="0"/>
  </r>
  <r>
    <s v="ГРАДСКА ОПШТИНА МЛАДЕНОВАЦ"/>
    <x v="3"/>
    <n v="4"/>
    <n v="4"/>
    <n v="3"/>
    <n v="1"/>
    <n v="0"/>
  </r>
  <r>
    <s v="ГРАДСКА ОПШТИНА МЛАДЕНОВАЦ"/>
    <x v="1"/>
    <n v="10"/>
    <n v="8"/>
    <n v="6"/>
    <n v="2"/>
    <n v="0"/>
  </r>
  <r>
    <s v="ГРАДСКА ОПШТИНА МЛАДЕНОВАЦ"/>
    <x v="0"/>
    <n v="12"/>
    <n v="11"/>
    <n v="8"/>
    <n v="3"/>
    <n v="0"/>
  </r>
  <r>
    <s v="ГРАДСКА ОПШТИНА НОВИ БЕОГРАД"/>
    <x v="2"/>
    <n v="3"/>
    <n v="3"/>
    <n v="1"/>
    <n v="2"/>
    <n v="0"/>
  </r>
  <r>
    <s v="ГРАДСКА ОПШТИНА НОВИ БЕОГРАД"/>
    <x v="3"/>
    <n v="2"/>
    <n v="2"/>
    <n v="1"/>
    <n v="1"/>
    <n v="0"/>
  </r>
  <r>
    <s v="ГРАДСКА ОПШТИНА НОВИ БЕОГРАД"/>
    <x v="0"/>
    <n v="21"/>
    <n v="19"/>
    <n v="16"/>
    <n v="3"/>
    <n v="1"/>
  </r>
  <r>
    <s v="ГРАДСКА ОПШТИНА ОБРЕНОВАЦ"/>
    <x v="7"/>
    <n v="10"/>
    <n v="9"/>
    <n v="6"/>
    <n v="3"/>
    <n v="1"/>
  </r>
  <r>
    <s v="ГРАДСКА ОПШТИНА ОБРЕНОВАЦ"/>
    <x v="6"/>
    <n v="6"/>
    <n v="5"/>
    <n v="4"/>
    <n v="1"/>
    <n v="0"/>
  </r>
  <r>
    <s v="ГРАДСКА ОПШТИНА ОБРЕНОВАЦ"/>
    <x v="2"/>
    <n v="12"/>
    <n v="12"/>
    <n v="11"/>
    <n v="1"/>
    <n v="0"/>
  </r>
  <r>
    <s v="ГРАДСКА ОПШТИНА ОБРЕНОВАЦ"/>
    <x v="3"/>
    <n v="28"/>
    <n v="27"/>
    <n v="27"/>
    <n v="0"/>
    <n v="0"/>
  </r>
  <r>
    <s v="ГРАДСКА ОПШТИНА ОБРЕНОВАЦ"/>
    <x v="1"/>
    <n v="49"/>
    <n v="44"/>
    <n v="39"/>
    <n v="5"/>
    <n v="1"/>
  </r>
  <r>
    <s v="ГРАДСКА ОПШТИНА ОБРЕНОВАЦ"/>
    <x v="0"/>
    <n v="20"/>
    <n v="20"/>
    <n v="18"/>
    <n v="2"/>
    <n v="0"/>
  </r>
  <r>
    <s v="ГРАДСКА ОПШТИНА ПАЛИЛУЛА"/>
    <x v="7"/>
    <n v="3"/>
    <n v="3"/>
    <n v="2"/>
    <n v="1"/>
    <n v="0"/>
  </r>
  <r>
    <s v="ГРАДСКА ОПШТИНА ПАЛИЛУЛА"/>
    <x v="2"/>
    <n v="8"/>
    <n v="7"/>
    <n v="5"/>
    <n v="2"/>
    <n v="0"/>
  </r>
  <r>
    <s v="ГРАДСКА ОПШТИНА ПАЛИЛУЛА"/>
    <x v="3"/>
    <n v="6"/>
    <n v="6"/>
    <n v="4"/>
    <n v="2"/>
    <n v="0"/>
  </r>
  <r>
    <s v="ГРАДСКА ОПШТИНА ПАЛИЛУЛА"/>
    <x v="0"/>
    <n v="6"/>
    <n v="5"/>
    <n v="3"/>
    <n v="2"/>
    <n v="0"/>
  </r>
  <r>
    <s v="ГРАДСКА ОПШТИНА РАКОВИЦА"/>
    <x v="2"/>
    <n v="4"/>
    <n v="4"/>
    <n v="4"/>
    <n v="0"/>
    <n v="0"/>
  </r>
  <r>
    <s v="ГРАДСКА ОПШТИНА РАКОВИЦА"/>
    <x v="3"/>
    <n v="4"/>
    <n v="3"/>
    <n v="3"/>
    <n v="0"/>
    <n v="0"/>
  </r>
  <r>
    <s v="ГРАДСКА ОПШТИНА РАКОВИЦА"/>
    <x v="0"/>
    <n v="3"/>
    <n v="3"/>
    <n v="3"/>
    <n v="0"/>
    <n v="0"/>
  </r>
  <r>
    <s v="ГРАДСКА ОПШТИНА САВСКИ ВЕНАЦ"/>
    <x v="7"/>
    <n v="2"/>
    <n v="2"/>
    <n v="0"/>
    <n v="2"/>
    <n v="0"/>
  </r>
  <r>
    <s v="ГРАДСКА ОПШТИНА САВСКИ ВЕНАЦ"/>
    <x v="2"/>
    <n v="5"/>
    <n v="5"/>
    <n v="3"/>
    <n v="2"/>
    <n v="0"/>
  </r>
  <r>
    <s v="ГРАДСКА ОПШТИНА САВСКИ ВЕНАЦ"/>
    <x v="3"/>
    <n v="17"/>
    <n v="16"/>
    <n v="8"/>
    <n v="8"/>
    <n v="0"/>
  </r>
  <r>
    <s v="ГРАДСКА ОПШТИНА САВСКИ ВЕНАЦ"/>
    <x v="0"/>
    <n v="16"/>
    <n v="14"/>
    <n v="10"/>
    <n v="4"/>
    <n v="0"/>
  </r>
  <r>
    <s v="ГРАДСКА ОПШТИНА СОПОТ"/>
    <x v="2"/>
    <n v="2"/>
    <n v="2"/>
    <n v="2"/>
    <n v="0"/>
    <n v="0"/>
  </r>
  <r>
    <s v="ГРАДСКА ОПШТИНА СОПОТ"/>
    <x v="3"/>
    <n v="4"/>
    <n v="3"/>
    <n v="3"/>
    <n v="0"/>
    <n v="0"/>
  </r>
  <r>
    <s v="ГРАДСКА ОПШТИНА СОПОТ"/>
    <x v="1"/>
    <n v="8"/>
    <n v="8"/>
    <n v="7"/>
    <n v="1"/>
    <n v="0"/>
  </r>
  <r>
    <s v="ГРАДСКА ОПШТИНА СТАРИ ГРАД"/>
    <x v="7"/>
    <n v="5"/>
    <n v="5"/>
    <n v="4"/>
    <n v="1"/>
    <n v="0"/>
  </r>
  <r>
    <s v="ГРАДСКА ОПШТИНА СТАРИ ГРАД"/>
    <x v="2"/>
    <n v="9"/>
    <n v="8"/>
    <n v="2"/>
    <n v="6"/>
    <n v="0"/>
  </r>
  <r>
    <s v="ГРАДСКА ОПШТИНА СТАРИ ГРАД"/>
    <x v="3"/>
    <n v="13"/>
    <n v="13"/>
    <n v="4"/>
    <n v="9"/>
    <n v="0"/>
  </r>
  <r>
    <s v="ГРАДСКА ОПШТИНА СТАРИ ГРАД"/>
    <x v="0"/>
    <n v="27"/>
    <n v="27"/>
    <n v="15"/>
    <n v="12"/>
    <n v="0"/>
  </r>
  <r>
    <s v="ГРАДСКА ОПШТИНА СУРЧИН"/>
    <x v="7"/>
    <n v="1"/>
    <n v="1"/>
    <n v="0"/>
    <n v="1"/>
    <n v="0"/>
  </r>
  <r>
    <s v="ГРАДСКА ОПШТИНА СУРЧИН"/>
    <x v="2"/>
    <n v="2"/>
    <n v="2"/>
    <n v="1"/>
    <n v="1"/>
    <n v="0"/>
  </r>
  <r>
    <s v="ГРАДСКА ОПШТИНА СУРЧИН"/>
    <x v="3"/>
    <n v="5"/>
    <n v="5"/>
    <n v="4"/>
    <n v="1"/>
    <n v="0"/>
  </r>
  <r>
    <s v="ГРАДСКА ОПШТИНА СУРЧИН"/>
    <x v="1"/>
    <n v="11"/>
    <n v="11"/>
    <n v="9"/>
    <n v="2"/>
    <n v="0"/>
  </r>
  <r>
    <s v="ГРАДСКА ОПШТИНА СУРЧИН"/>
    <x v="0"/>
    <n v="7"/>
    <n v="7"/>
    <n v="5"/>
    <n v="2"/>
    <n v="0"/>
  </r>
  <r>
    <s v="ГРАДСКА ОПШТИНА ЧУКАРИЦА"/>
    <x v="7"/>
    <n v="2"/>
    <n v="2"/>
    <n v="0"/>
    <n v="2"/>
    <n v="0"/>
  </r>
  <r>
    <s v="ГРАДСКА ОПШТИНА ЧУКАРИЦА"/>
    <x v="2"/>
    <n v="16"/>
    <n v="15"/>
    <n v="8"/>
    <n v="7"/>
    <n v="0"/>
  </r>
  <r>
    <s v="ГРАДСКА ОПШТИНА ЧУКАРИЦА"/>
    <x v="3"/>
    <n v="6"/>
    <n v="6"/>
    <n v="5"/>
    <n v="1"/>
    <n v="0"/>
  </r>
  <r>
    <s v="ГРАДСКА ОПШТИНА ЧУКАРИЦА"/>
    <x v="1"/>
    <n v="1"/>
    <n v="0"/>
    <n v="0"/>
    <n v="0"/>
    <n v="1"/>
  </r>
  <r>
    <s v="ГРАДСКА ОПШТИНА ЧУКАРИЦА"/>
    <x v="0"/>
    <n v="4"/>
    <n v="4"/>
    <n v="3"/>
    <n v="1"/>
    <n v="0"/>
  </r>
  <r>
    <s v="ОПШТИНА АДА"/>
    <x v="1"/>
    <n v="5"/>
    <n v="4"/>
    <n v="4"/>
    <n v="0"/>
    <n v="1"/>
  </r>
  <r>
    <s v="ОПШТИНА АДА"/>
    <x v="7"/>
    <n v="1"/>
    <n v="1"/>
    <n v="1"/>
    <n v="0"/>
    <n v="0"/>
  </r>
  <r>
    <s v="ОПШТИНА АЛЕКСАНДРОВАЦ"/>
    <x v="2"/>
    <n v="1"/>
    <n v="1"/>
    <n v="1"/>
    <n v="0"/>
    <n v="0"/>
  </r>
  <r>
    <s v="ОПШТИНА АЛЕКСАНДРОВАЦ"/>
    <x v="3"/>
    <n v="6"/>
    <n v="6"/>
    <n v="6"/>
    <n v="0"/>
    <n v="0"/>
  </r>
  <r>
    <s v="ОПШТИНА АЛЕКСАНДРОВАЦ"/>
    <x v="1"/>
    <n v="10"/>
    <n v="10"/>
    <n v="8"/>
    <n v="2"/>
    <n v="0"/>
  </r>
  <r>
    <s v="ОПШТИНА АЛЕКСАНДРОВАЦ"/>
    <x v="0"/>
    <n v="5"/>
    <n v="4"/>
    <n v="4"/>
    <n v="0"/>
    <n v="0"/>
  </r>
  <r>
    <s v="ОПШТИНА АЛЕКСИНАЦ"/>
    <x v="7"/>
    <n v="1"/>
    <n v="1"/>
    <n v="1"/>
    <n v="0"/>
    <n v="0"/>
  </r>
  <r>
    <s v="ОПШТИНА АЛЕКСИНАЦ"/>
    <x v="2"/>
    <n v="2"/>
    <n v="2"/>
    <n v="2"/>
    <n v="0"/>
    <n v="0"/>
  </r>
  <r>
    <s v="ОПШТИНА АЛЕКСИНАЦ"/>
    <x v="3"/>
    <n v="3"/>
    <n v="2"/>
    <n v="2"/>
    <n v="0"/>
    <n v="0"/>
  </r>
  <r>
    <s v="ОПШТИНА АЛЕКСИНАЦ"/>
    <x v="1"/>
    <n v="5"/>
    <n v="5"/>
    <n v="5"/>
    <n v="0"/>
    <n v="0"/>
  </r>
  <r>
    <s v="ОПШТИНА АЛЕКСИНАЦ"/>
    <x v="0"/>
    <n v="8"/>
    <n v="8"/>
    <n v="6"/>
    <n v="2"/>
    <n v="0"/>
  </r>
  <r>
    <s v="ОПШТИНА АЛИБУНАР"/>
    <x v="7"/>
    <n v="2"/>
    <n v="2"/>
    <n v="1"/>
    <n v="1"/>
    <n v="0"/>
  </r>
  <r>
    <s v="ОПШТИНА АЛИБУНАР"/>
    <x v="6"/>
    <n v="1"/>
    <n v="1"/>
    <n v="1"/>
    <n v="0"/>
    <n v="0"/>
  </r>
  <r>
    <s v="ОПШТИНА АЛИБУНАР"/>
    <x v="2"/>
    <n v="9"/>
    <n v="8"/>
    <n v="8"/>
    <n v="0"/>
    <n v="0"/>
  </r>
  <r>
    <s v="ОПШТИНА АЛИБУНАР"/>
    <x v="3"/>
    <n v="3"/>
    <n v="2"/>
    <n v="2"/>
    <n v="0"/>
    <n v="0"/>
  </r>
  <r>
    <s v="ОПШТИНА АЛИБУНАР"/>
    <x v="1"/>
    <n v="9"/>
    <n v="9"/>
    <n v="8"/>
    <n v="1"/>
    <n v="0"/>
  </r>
  <r>
    <s v="ОПШТИНА АЛИБУНАР"/>
    <x v="0"/>
    <n v="2"/>
    <n v="2"/>
    <n v="2"/>
    <n v="0"/>
    <n v="0"/>
  </r>
  <r>
    <s v="ОПШТИНА АПАТИН"/>
    <x v="7"/>
    <n v="1"/>
    <n v="1"/>
    <n v="0"/>
    <n v="1"/>
    <n v="0"/>
  </r>
  <r>
    <s v="ОПШТИНА АПАТИН"/>
    <x v="8"/>
    <n v="1"/>
    <n v="1"/>
    <n v="1"/>
    <n v="0"/>
    <n v="0"/>
  </r>
  <r>
    <s v="ОПШТИНА АПАТИН"/>
    <x v="2"/>
    <n v="10"/>
    <n v="10"/>
    <n v="9"/>
    <n v="1"/>
    <n v="0"/>
  </r>
  <r>
    <s v="ОПШТИНА АПАТИН"/>
    <x v="3"/>
    <n v="3"/>
    <n v="3"/>
    <n v="3"/>
    <n v="0"/>
    <n v="0"/>
  </r>
  <r>
    <s v="ОПШТИНА АПАТИН"/>
    <x v="1"/>
    <n v="7"/>
    <n v="7"/>
    <n v="7"/>
    <n v="0"/>
    <n v="0"/>
  </r>
  <r>
    <s v="ОПШТИНА АПАТИН"/>
    <x v="0"/>
    <n v="4"/>
    <n v="4"/>
    <n v="3"/>
    <n v="1"/>
    <n v="0"/>
  </r>
  <r>
    <s v="ОПШТИНА АРАНЂЕЛОВАЦ"/>
    <x v="7"/>
    <n v="1"/>
    <n v="1"/>
    <n v="1"/>
    <n v="0"/>
    <n v="0"/>
  </r>
  <r>
    <s v="ОПШТИНА АРАНЂЕЛОВАЦ"/>
    <x v="2"/>
    <n v="3"/>
    <n v="3"/>
    <n v="3"/>
    <n v="0"/>
    <n v="0"/>
  </r>
  <r>
    <s v="ОПШТИНА АРАНЂЕЛОВАЦ"/>
    <x v="3"/>
    <n v="12"/>
    <n v="11"/>
    <n v="10"/>
    <n v="1"/>
    <n v="0"/>
  </r>
  <r>
    <s v="ОПШТИНА АРАНЂЕЛОВАЦ"/>
    <x v="1"/>
    <n v="24"/>
    <n v="23"/>
    <n v="18"/>
    <n v="5"/>
    <n v="0"/>
  </r>
  <r>
    <s v="ОПШТИНА АРАНЂЕЛОВАЦ"/>
    <x v="0"/>
    <n v="5"/>
    <n v="5"/>
    <n v="5"/>
    <n v="0"/>
    <n v="0"/>
  </r>
  <r>
    <s v="ОПШТИНА АРИЉЕ"/>
    <x v="7"/>
    <n v="1"/>
    <n v="0"/>
    <n v="0"/>
    <n v="0"/>
    <n v="0"/>
  </r>
  <r>
    <s v="ОПШТИНА АРИЉЕ"/>
    <x v="6"/>
    <n v="2"/>
    <n v="1"/>
    <n v="0"/>
    <n v="1"/>
    <n v="1"/>
  </r>
  <r>
    <s v="ОПШТИНА АРИЉЕ"/>
    <x v="2"/>
    <n v="3"/>
    <n v="2"/>
    <n v="1"/>
    <n v="1"/>
    <n v="0"/>
  </r>
  <r>
    <s v="ОПШТИНА АРИЉЕ"/>
    <x v="3"/>
    <n v="7"/>
    <n v="7"/>
    <n v="4"/>
    <n v="3"/>
    <n v="0"/>
  </r>
  <r>
    <s v="ОПШТИНА АРИЉЕ"/>
    <x v="1"/>
    <n v="16"/>
    <n v="15"/>
    <n v="9"/>
    <n v="6"/>
    <n v="0"/>
  </r>
  <r>
    <s v="ОПШТИНА АРИЉЕ"/>
    <x v="0"/>
    <n v="7"/>
    <n v="7"/>
    <n v="5"/>
    <n v="2"/>
    <n v="0"/>
  </r>
  <r>
    <s v="ОПШТИНА БАБУШНИЦА"/>
    <x v="5"/>
    <n v="1"/>
    <n v="1"/>
    <n v="1"/>
    <n v="0"/>
    <n v="0"/>
  </r>
  <r>
    <s v="ОПШТИНА БАБУШНИЦА"/>
    <x v="3"/>
    <n v="3"/>
    <n v="3"/>
    <n v="2"/>
    <n v="1"/>
    <n v="0"/>
  </r>
  <r>
    <s v="ОПШТИНА БАБУШНИЦА"/>
    <x v="1"/>
    <n v="2"/>
    <n v="2"/>
    <n v="1"/>
    <n v="1"/>
    <n v="0"/>
  </r>
  <r>
    <s v="ОПШТИНА БАБУШНИЦА"/>
    <x v="0"/>
    <n v="1"/>
    <n v="1"/>
    <n v="1"/>
    <n v="0"/>
    <n v="0"/>
  </r>
  <r>
    <s v="ОПШТИНА БАЈИНА БАШТА"/>
    <x v="6"/>
    <n v="1"/>
    <n v="1"/>
    <n v="1"/>
    <n v="0"/>
    <n v="0"/>
  </r>
  <r>
    <s v="ОПШТИНА БАЈИНА БАШТА"/>
    <x v="2"/>
    <n v="1"/>
    <n v="1"/>
    <n v="1"/>
    <n v="0"/>
    <n v="0"/>
  </r>
  <r>
    <s v="ОПШТИНА БАЈИНА БАШТА"/>
    <x v="3"/>
    <n v="2"/>
    <n v="2"/>
    <n v="2"/>
    <n v="0"/>
    <n v="0"/>
  </r>
  <r>
    <s v="ОПШТИНА БАЈИНА БАШТА"/>
    <x v="1"/>
    <n v="7"/>
    <n v="5"/>
    <n v="4"/>
    <n v="1"/>
    <n v="1"/>
  </r>
  <r>
    <s v="ОПШТИНА БАЈИНА БАШТА"/>
    <x v="0"/>
    <n v="7"/>
    <n v="7"/>
    <n v="7"/>
    <n v="0"/>
    <n v="0"/>
  </r>
  <r>
    <s v="ОПШТИНА БАТОЧИНА"/>
    <x v="7"/>
    <n v="1"/>
    <n v="1"/>
    <n v="1"/>
    <n v="0"/>
    <n v="0"/>
  </r>
  <r>
    <s v="ОПШТИНА БАТОЧИНА"/>
    <x v="2"/>
    <n v="1"/>
    <n v="1"/>
    <n v="0"/>
    <n v="1"/>
    <n v="0"/>
  </r>
  <r>
    <s v="ОПШТИНА БАТОЧИНА"/>
    <x v="3"/>
    <n v="1"/>
    <n v="1"/>
    <n v="0"/>
    <n v="1"/>
    <n v="0"/>
  </r>
  <r>
    <s v="ОПШТИНА БАТОЧИНА"/>
    <x v="1"/>
    <n v="3"/>
    <n v="3"/>
    <n v="3"/>
    <n v="0"/>
    <n v="0"/>
  </r>
  <r>
    <s v="ОПШТИНА БАТОЧИНА"/>
    <x v="0"/>
    <n v="13"/>
    <n v="13"/>
    <n v="12"/>
    <n v="1"/>
    <n v="0"/>
  </r>
  <r>
    <s v="ОПШТИНА БАЧ"/>
    <x v="7"/>
    <n v="10"/>
    <n v="10"/>
    <n v="4"/>
    <n v="6"/>
    <n v="0"/>
  </r>
  <r>
    <s v="ОПШТИНА БАЧ"/>
    <x v="6"/>
    <n v="4"/>
    <n v="4"/>
    <n v="2"/>
    <n v="2"/>
    <n v="0"/>
  </r>
  <r>
    <s v="ОПШТИНА БАЧ"/>
    <x v="2"/>
    <n v="4"/>
    <n v="4"/>
    <n v="4"/>
    <n v="0"/>
    <n v="0"/>
  </r>
  <r>
    <s v="ОПШТИНА БАЧ"/>
    <x v="3"/>
    <n v="5"/>
    <n v="1"/>
    <n v="1"/>
    <n v="0"/>
    <n v="3"/>
  </r>
  <r>
    <s v="ОПШТИНА БАЧ"/>
    <x v="1"/>
    <n v="8"/>
    <n v="7"/>
    <n v="7"/>
    <n v="0"/>
    <n v="0"/>
  </r>
  <r>
    <s v="ОПШТИНА БАЧ"/>
    <x v="0"/>
    <n v="1"/>
    <n v="1"/>
    <n v="1"/>
    <n v="0"/>
    <n v="0"/>
  </r>
  <r>
    <s v="ОПШТИНА БАЧКА ПАЛАНКА"/>
    <x v="7"/>
    <n v="4"/>
    <n v="3"/>
    <n v="0"/>
    <n v="3"/>
    <n v="0"/>
  </r>
  <r>
    <s v="ОПШТИНА БАЧКА ПАЛАНКА"/>
    <x v="2"/>
    <n v="3"/>
    <n v="2"/>
    <n v="2"/>
    <n v="0"/>
    <n v="0"/>
  </r>
  <r>
    <s v="ОПШТИНА БАЧКА ПАЛАНКА"/>
    <x v="3"/>
    <n v="4"/>
    <n v="2"/>
    <n v="2"/>
    <n v="0"/>
    <n v="0"/>
  </r>
  <r>
    <s v="ОПШТИНА БАЧКА ПАЛАНКА"/>
    <x v="1"/>
    <n v="10"/>
    <n v="8"/>
    <n v="7"/>
    <n v="1"/>
    <n v="0"/>
  </r>
  <r>
    <s v="ОПШТИНА БАЧКА ПАЛАНКА"/>
    <x v="0"/>
    <n v="3"/>
    <n v="2"/>
    <n v="2"/>
    <n v="0"/>
    <n v="0"/>
  </r>
  <r>
    <s v="ОПШТИНА БАЧКА ТОПОЛА"/>
    <x v="7"/>
    <n v="3"/>
    <n v="3"/>
    <n v="3"/>
    <n v="0"/>
    <n v="0"/>
  </r>
  <r>
    <s v="ОПШТИНА БАЧКА ТОПОЛА"/>
    <x v="2"/>
    <n v="2"/>
    <n v="2"/>
    <n v="2"/>
    <n v="0"/>
    <n v="0"/>
  </r>
  <r>
    <s v="ОПШТИНА БАЧКА ТОПОЛА"/>
    <x v="3"/>
    <n v="4"/>
    <n v="3"/>
    <n v="3"/>
    <n v="0"/>
    <n v="1"/>
  </r>
  <r>
    <s v="ОПШТИНА БАЧКА ТОПОЛА"/>
    <x v="1"/>
    <n v="7"/>
    <n v="7"/>
    <n v="6"/>
    <n v="1"/>
    <n v="0"/>
  </r>
  <r>
    <s v="ОПШТИНА БАЧКА ТОПОЛА"/>
    <x v="0"/>
    <n v="2"/>
    <n v="2"/>
    <n v="1"/>
    <n v="1"/>
    <n v="0"/>
  </r>
  <r>
    <s v="ОПШТИНА БАЧКИ ПЕТРОВАЦ"/>
    <x v="7"/>
    <n v="1"/>
    <n v="1"/>
    <n v="1"/>
    <n v="0"/>
    <n v="0"/>
  </r>
  <r>
    <s v="ОПШТИНА БАЧКИ ПЕТРОВАЦ"/>
    <x v="2"/>
    <n v="2"/>
    <n v="2"/>
    <n v="1"/>
    <n v="1"/>
    <n v="0"/>
  </r>
  <r>
    <s v="ОПШТИНА БАЧКИ ПЕТРОВАЦ"/>
    <x v="3"/>
    <n v="3"/>
    <n v="3"/>
    <n v="3"/>
    <n v="0"/>
    <n v="0"/>
  </r>
  <r>
    <s v="ОПШТИНА БАЧКИ ПЕТРОВАЦ"/>
    <x v="1"/>
    <n v="14"/>
    <n v="11"/>
    <n v="7"/>
    <n v="4"/>
    <n v="1"/>
  </r>
  <r>
    <s v="ОПШТИНА БАЧКИ ПЕТРОВАЦ"/>
    <x v="0"/>
    <n v="2"/>
    <n v="2"/>
    <n v="2"/>
    <n v="0"/>
    <n v="0"/>
  </r>
  <r>
    <s v="ОПШТИНА БЕЛА ПАЛАНКА"/>
    <x v="3"/>
    <n v="2"/>
    <n v="1"/>
    <n v="1"/>
    <n v="0"/>
    <n v="0"/>
  </r>
  <r>
    <s v="ОПШТИНА БЕЛА ПАЛАНКА"/>
    <x v="1"/>
    <n v="4"/>
    <n v="3"/>
    <n v="2"/>
    <n v="1"/>
    <n v="0"/>
  </r>
  <r>
    <s v="ОПШТИНА БЕЛА ПАЛАНКА"/>
    <x v="0"/>
    <n v="2"/>
    <n v="2"/>
    <n v="2"/>
    <n v="0"/>
    <n v="0"/>
  </r>
  <r>
    <s v="ОПШТИНА БЕЛА ЦРКВА"/>
    <x v="6"/>
    <n v="1"/>
    <n v="1"/>
    <n v="0"/>
    <n v="1"/>
    <n v="0"/>
  </r>
  <r>
    <s v="ОПШТИНА БЕЛА ЦРКВА"/>
    <x v="2"/>
    <n v="1"/>
    <n v="1"/>
    <n v="1"/>
    <n v="0"/>
    <n v="0"/>
  </r>
  <r>
    <s v="ОПШТИНА БЕЛА ЦРКВА"/>
    <x v="3"/>
    <n v="3"/>
    <n v="3"/>
    <n v="2"/>
    <n v="1"/>
    <n v="0"/>
  </r>
  <r>
    <s v="ОПШТИНА БЕЛА ЦРКВА"/>
    <x v="1"/>
    <n v="4"/>
    <n v="3"/>
    <n v="3"/>
    <n v="0"/>
    <n v="0"/>
  </r>
  <r>
    <s v="ОПШТИНА БЕЛА ЦРКВА"/>
    <x v="0"/>
    <n v="1"/>
    <n v="1"/>
    <n v="1"/>
    <n v="0"/>
    <n v="0"/>
  </r>
  <r>
    <s v="ОПШТИНА БЕОЧИН"/>
    <x v="7"/>
    <n v="1"/>
    <n v="1"/>
    <n v="1"/>
    <n v="0"/>
    <n v="0"/>
  </r>
  <r>
    <s v="ОПШТИНА БЕОЧИН"/>
    <x v="6"/>
    <n v="1"/>
    <n v="1"/>
    <n v="0"/>
    <n v="1"/>
    <n v="0"/>
  </r>
  <r>
    <s v="ОПШТИНА БЕОЧИН"/>
    <x v="2"/>
    <n v="1"/>
    <n v="1"/>
    <n v="1"/>
    <n v="0"/>
    <n v="0"/>
  </r>
  <r>
    <s v="ОПШТИНА БЕОЧИН"/>
    <x v="3"/>
    <n v="4"/>
    <n v="4"/>
    <n v="4"/>
    <n v="0"/>
    <n v="0"/>
  </r>
  <r>
    <s v="ОПШТИНА БЕОЧИН"/>
    <x v="1"/>
    <n v="13"/>
    <n v="7"/>
    <n v="4"/>
    <n v="3"/>
    <n v="0"/>
  </r>
  <r>
    <s v="ОПШТИНА БЕОЧИН"/>
    <x v="0"/>
    <n v="2"/>
    <n v="2"/>
    <n v="2"/>
    <n v="0"/>
    <n v="0"/>
  </r>
  <r>
    <s v="ОПШТИНА БЕЧЕЈ"/>
    <x v="7"/>
    <n v="1"/>
    <n v="1"/>
    <n v="1"/>
    <n v="0"/>
    <n v="0"/>
  </r>
  <r>
    <s v="ОПШТИНА БЕЧЕЈ"/>
    <x v="5"/>
    <n v="2"/>
    <n v="2"/>
    <n v="2"/>
    <n v="0"/>
    <n v="0"/>
  </r>
  <r>
    <s v="ОПШТИНА БЕЧЕЈ"/>
    <x v="3"/>
    <n v="1"/>
    <n v="1"/>
    <n v="1"/>
    <n v="0"/>
    <n v="0"/>
  </r>
  <r>
    <s v="ОПШТИНА БЕЧЕЈ"/>
    <x v="1"/>
    <n v="3"/>
    <n v="3"/>
    <n v="3"/>
    <n v="0"/>
    <n v="0"/>
  </r>
  <r>
    <s v="ОПШТИНА БЕЧЕЈ"/>
    <x v="0"/>
    <n v="2"/>
    <n v="2"/>
    <n v="2"/>
    <n v="0"/>
    <n v="0"/>
  </r>
  <r>
    <s v="ОПШТИНА БЛАЦЕ"/>
    <x v="3"/>
    <n v="1"/>
    <n v="1"/>
    <n v="1"/>
    <n v="0"/>
    <n v="0"/>
  </r>
  <r>
    <s v="ОПШТИНА БЛАЦЕ"/>
    <x v="1"/>
    <n v="2"/>
    <n v="2"/>
    <n v="1"/>
    <n v="1"/>
    <n v="0"/>
  </r>
  <r>
    <s v="ОПШТИНА БЛАЦЕ"/>
    <x v="0"/>
    <n v="3"/>
    <n v="3"/>
    <n v="3"/>
    <n v="0"/>
    <n v="0"/>
  </r>
  <r>
    <s v="ОПШТИНА БОГАТИЋ"/>
    <x v="7"/>
    <n v="1"/>
    <n v="1"/>
    <n v="1"/>
    <n v="0"/>
    <n v="0"/>
  </r>
  <r>
    <s v="ОПШТИНА БОГАТИЋ"/>
    <x v="6"/>
    <n v="2"/>
    <n v="1"/>
    <n v="1"/>
    <n v="0"/>
    <n v="1"/>
  </r>
  <r>
    <s v="ОПШТИНА БОГАТИЋ"/>
    <x v="5"/>
    <n v="2"/>
    <n v="1"/>
    <n v="1"/>
    <n v="0"/>
    <n v="1"/>
  </r>
  <r>
    <s v="ОПШТИНА БОГАТИЋ"/>
    <x v="2"/>
    <n v="1"/>
    <n v="1"/>
    <n v="1"/>
    <n v="0"/>
    <n v="0"/>
  </r>
  <r>
    <s v="ОПШТИНА БОГАТИЋ"/>
    <x v="3"/>
    <n v="5"/>
    <n v="4"/>
    <n v="4"/>
    <n v="0"/>
    <n v="0"/>
  </r>
  <r>
    <s v="ОПШТИНА БОГАТИЋ"/>
    <x v="1"/>
    <n v="7"/>
    <n v="7"/>
    <n v="6"/>
    <n v="1"/>
    <n v="0"/>
  </r>
  <r>
    <s v="ОПШТИНА БОГАТИЋ"/>
    <x v="0"/>
    <n v="2"/>
    <n v="2"/>
    <n v="2"/>
    <n v="0"/>
    <n v="0"/>
  </r>
  <r>
    <s v="ОПШТИНА БОЈНИК"/>
    <x v="1"/>
    <n v="1"/>
    <n v="1"/>
    <n v="0"/>
    <n v="1"/>
    <n v="0"/>
  </r>
  <r>
    <s v="ОПШТИНА БОЉЕВАЦ"/>
    <x v="6"/>
    <n v="1"/>
    <n v="1"/>
    <n v="1"/>
    <n v="0"/>
    <n v="0"/>
  </r>
  <r>
    <s v="ОПШТИНА БОЉЕВАЦ"/>
    <x v="5"/>
    <n v="1"/>
    <n v="1"/>
    <n v="0"/>
    <n v="1"/>
    <n v="0"/>
  </r>
  <r>
    <s v="ОПШТИНА БОЉЕВАЦ"/>
    <x v="3"/>
    <n v="2"/>
    <n v="2"/>
    <n v="1"/>
    <n v="1"/>
    <n v="0"/>
  </r>
  <r>
    <s v="ОПШТИНА БОЉЕВАЦ"/>
    <x v="0"/>
    <n v="5"/>
    <n v="5"/>
    <n v="5"/>
    <n v="0"/>
    <n v="0"/>
  </r>
  <r>
    <s v="ОПШТИНА БОР"/>
    <x v="7"/>
    <n v="2"/>
    <n v="2"/>
    <n v="0"/>
    <n v="2"/>
    <n v="0"/>
  </r>
  <r>
    <s v="ОПШТИНА БОР"/>
    <x v="3"/>
    <n v="7"/>
    <n v="7"/>
    <n v="3"/>
    <n v="4"/>
    <n v="0"/>
  </r>
  <r>
    <s v="ОПШТИНА БОР"/>
    <x v="1"/>
    <n v="3"/>
    <n v="1"/>
    <n v="0"/>
    <n v="1"/>
    <n v="0"/>
  </r>
  <r>
    <s v="ОПШТИНА БОР"/>
    <x v="0"/>
    <n v="3"/>
    <n v="3"/>
    <n v="2"/>
    <n v="1"/>
    <n v="0"/>
  </r>
  <r>
    <s v="ОПШТИНА БРУС"/>
    <x v="2"/>
    <n v="1"/>
    <n v="1"/>
    <n v="1"/>
    <n v="0"/>
    <n v="0"/>
  </r>
  <r>
    <s v="ОПШТИНА БРУС"/>
    <x v="3"/>
    <n v="3"/>
    <n v="3"/>
    <n v="3"/>
    <n v="0"/>
    <n v="0"/>
  </r>
  <r>
    <s v="ОПШТИНА БРУС"/>
    <x v="1"/>
    <n v="3"/>
    <n v="2"/>
    <n v="2"/>
    <n v="0"/>
    <n v="0"/>
  </r>
  <r>
    <s v="ОПШТИНА БРУС"/>
    <x v="0"/>
    <n v="2"/>
    <n v="1"/>
    <n v="1"/>
    <n v="0"/>
    <n v="0"/>
  </r>
  <r>
    <s v="ОПШТИНА БУЈАНОВАЦ"/>
    <x v="3"/>
    <n v="4"/>
    <n v="4"/>
    <n v="4"/>
    <n v="0"/>
    <n v="0"/>
  </r>
  <r>
    <s v="ОПШТИНА БУЈАНОВАЦ"/>
    <x v="1"/>
    <n v="14"/>
    <n v="13"/>
    <n v="11"/>
    <n v="2"/>
    <n v="0"/>
  </r>
  <r>
    <s v="ОПШТИНА БУЈАНОВАЦ"/>
    <x v="0"/>
    <n v="3"/>
    <n v="3"/>
    <n v="3"/>
    <n v="0"/>
    <n v="0"/>
  </r>
  <r>
    <s v="ОПШТИНА ВАРВАРИН"/>
    <x v="3"/>
    <n v="1"/>
    <n v="1"/>
    <n v="1"/>
    <n v="0"/>
    <n v="0"/>
  </r>
  <r>
    <s v="ОПШТИНА ВАРВАРИН"/>
    <x v="1"/>
    <n v="9"/>
    <n v="9"/>
    <n v="7"/>
    <n v="2"/>
    <n v="0"/>
  </r>
  <r>
    <s v="ОПШТИНА ВАРВАРИН"/>
    <x v="0"/>
    <n v="3"/>
    <n v="3"/>
    <n v="3"/>
    <n v="0"/>
    <n v="0"/>
  </r>
  <r>
    <s v="ОПШТИНА ВЕЛИКА ПЛАНА"/>
    <x v="7"/>
    <n v="1"/>
    <n v="1"/>
    <n v="1"/>
    <n v="0"/>
    <n v="0"/>
  </r>
  <r>
    <s v="ОПШТИНА ВЕЛИКА ПЛАНА"/>
    <x v="2"/>
    <n v="3"/>
    <n v="3"/>
    <n v="2"/>
    <n v="1"/>
    <n v="0"/>
  </r>
  <r>
    <s v="ОПШТИНА ВЕЛИКА ПЛАНА"/>
    <x v="3"/>
    <n v="10"/>
    <n v="8"/>
    <n v="7"/>
    <n v="1"/>
    <n v="0"/>
  </r>
  <r>
    <s v="ОПШТИНА ВЕЛИКА ПЛАНА"/>
    <x v="1"/>
    <n v="10"/>
    <n v="10"/>
    <n v="8"/>
    <n v="2"/>
    <n v="0"/>
  </r>
  <r>
    <s v="ОПШТИНА ВЕЛИКА ПЛАНА"/>
    <x v="0"/>
    <n v="9"/>
    <n v="8"/>
    <n v="8"/>
    <n v="0"/>
    <n v="0"/>
  </r>
  <r>
    <s v="ОПШТИНА ВЕЛИКО ГРАДИШТЕ"/>
    <x v="7"/>
    <n v="1"/>
    <n v="1"/>
    <n v="1"/>
    <n v="0"/>
    <n v="0"/>
  </r>
  <r>
    <s v="ОПШТИНА ВЕЛИКО ГРАДИШТЕ"/>
    <x v="6"/>
    <n v="3"/>
    <n v="2"/>
    <n v="2"/>
    <n v="0"/>
    <n v="0"/>
  </r>
  <r>
    <s v="ОПШТИНА ВЕЛИКО ГРАДИШТЕ"/>
    <x v="2"/>
    <n v="2"/>
    <n v="2"/>
    <n v="2"/>
    <n v="0"/>
    <n v="0"/>
  </r>
  <r>
    <s v="ОПШТИНА ВЕЛИКО ГРАДИШТЕ"/>
    <x v="3"/>
    <n v="5"/>
    <n v="5"/>
    <n v="4"/>
    <n v="1"/>
    <n v="0"/>
  </r>
  <r>
    <s v="ОПШТИНА ВЕЛИКО ГРАДИШТЕ"/>
    <x v="1"/>
    <n v="3"/>
    <n v="2"/>
    <n v="1"/>
    <n v="1"/>
    <n v="0"/>
  </r>
  <r>
    <s v="ОПШТИНА ВЕЛИКО ГРАДИШТЕ"/>
    <x v="0"/>
    <n v="2"/>
    <n v="2"/>
    <n v="2"/>
    <n v="0"/>
    <n v="0"/>
  </r>
  <r>
    <s v="ОПШТИНА ВЛАДИМИРЦИ"/>
    <x v="5"/>
    <n v="1"/>
    <n v="1"/>
    <n v="1"/>
    <n v="0"/>
    <n v="0"/>
  </r>
  <r>
    <s v="ОПШТИНА ВЛАДИМИРЦИ"/>
    <x v="2"/>
    <n v="2"/>
    <n v="2"/>
    <n v="2"/>
    <n v="0"/>
    <n v="0"/>
  </r>
  <r>
    <s v="ОПШТИНА ВЛАДИМИРЦИ"/>
    <x v="0"/>
    <n v="2"/>
    <n v="2"/>
    <n v="2"/>
    <n v="0"/>
    <n v="0"/>
  </r>
  <r>
    <s v="ОПШТИНА ВЛАДИЧИН ХАН"/>
    <x v="6"/>
    <n v="1"/>
    <n v="1"/>
    <n v="1"/>
    <n v="0"/>
    <n v="0"/>
  </r>
  <r>
    <s v="ОПШТИНА ВЛАДИЧИН ХАН"/>
    <x v="3"/>
    <n v="2"/>
    <n v="2"/>
    <n v="2"/>
    <n v="0"/>
    <n v="0"/>
  </r>
  <r>
    <s v="ОПШТИНА ВЛАДИЧИН ХАН"/>
    <x v="1"/>
    <n v="14"/>
    <n v="12"/>
    <n v="6"/>
    <n v="6"/>
    <n v="0"/>
  </r>
  <r>
    <s v="ОПШТИНА ВЛАДИЧИН ХАН"/>
    <x v="0"/>
    <n v="1"/>
    <n v="1"/>
    <n v="1"/>
    <n v="0"/>
    <n v="0"/>
  </r>
  <r>
    <s v="ОПШТИНА ВЛАСОТИНЦЕ"/>
    <x v="7"/>
    <n v="3"/>
    <n v="3"/>
    <n v="3"/>
    <n v="0"/>
    <n v="0"/>
  </r>
  <r>
    <s v="ОПШТИНА ВЛАСОТИНЦЕ"/>
    <x v="6"/>
    <n v="4"/>
    <n v="4"/>
    <n v="2"/>
    <n v="2"/>
    <n v="0"/>
  </r>
  <r>
    <s v="ОПШТИНА ВЛАСОТИНЦЕ"/>
    <x v="8"/>
    <n v="3"/>
    <n v="3"/>
    <n v="3"/>
    <n v="0"/>
    <n v="0"/>
  </r>
  <r>
    <s v="ОПШТИНА ВЛАСОТИНЦЕ"/>
    <x v="5"/>
    <n v="2"/>
    <n v="2"/>
    <n v="2"/>
    <n v="0"/>
    <n v="0"/>
  </r>
  <r>
    <s v="ОПШТИНА ВЛАСОТИНЦЕ"/>
    <x v="2"/>
    <n v="5"/>
    <n v="5"/>
    <n v="5"/>
    <n v="0"/>
    <n v="0"/>
  </r>
  <r>
    <s v="ОПШТИНА ВЛАСОТИНЦЕ"/>
    <x v="1"/>
    <n v="1"/>
    <n v="1"/>
    <n v="1"/>
    <n v="0"/>
    <n v="0"/>
  </r>
  <r>
    <s v="ОПШТИНА ВЛАСОТИНЦЕ"/>
    <x v="4"/>
    <n v="1"/>
    <n v="1"/>
    <n v="1"/>
    <n v="0"/>
    <n v="0"/>
  </r>
  <r>
    <s v="ОПШТИНА ВЛАСОТИНЦЕ"/>
    <x v="0"/>
    <n v="3"/>
    <n v="3"/>
    <n v="3"/>
    <n v="0"/>
    <n v="0"/>
  </r>
  <r>
    <s v="ОПШТИНА ВРБАС"/>
    <x v="5"/>
    <n v="1"/>
    <n v="0"/>
    <n v="0"/>
    <n v="0"/>
    <n v="1"/>
  </r>
  <r>
    <s v="ОПШТИНА ВРБАС"/>
    <x v="2"/>
    <n v="14"/>
    <n v="13"/>
    <n v="10"/>
    <n v="3"/>
    <n v="0"/>
  </r>
  <r>
    <s v="ОПШТИНА ВРБАС"/>
    <x v="3"/>
    <n v="6"/>
    <n v="6"/>
    <n v="3"/>
    <n v="3"/>
    <n v="0"/>
  </r>
  <r>
    <s v="ОПШТИНА ВРБАС"/>
    <x v="1"/>
    <n v="23"/>
    <n v="22"/>
    <n v="20"/>
    <n v="2"/>
    <n v="0"/>
  </r>
  <r>
    <s v="ОПШТИНА ВРБАС"/>
    <x v="0"/>
    <n v="15"/>
    <n v="15"/>
    <n v="13"/>
    <n v="2"/>
    <n v="0"/>
  </r>
  <r>
    <s v="ОПШТИНА ВРЊАЧКА БАЊА"/>
    <x v="7"/>
    <n v="10"/>
    <n v="9"/>
    <n v="6"/>
    <n v="3"/>
    <n v="0"/>
  </r>
  <r>
    <s v="ОПШТИНА ВРЊАЧКА БАЊА"/>
    <x v="6"/>
    <n v="1"/>
    <n v="1"/>
    <n v="1"/>
    <n v="0"/>
    <n v="0"/>
  </r>
  <r>
    <s v="ОПШТИНА ВРЊАЧКА БАЊА"/>
    <x v="5"/>
    <n v="1"/>
    <n v="1"/>
    <n v="0"/>
    <n v="1"/>
    <n v="0"/>
  </r>
  <r>
    <s v="ОПШТИНА ВРЊАЧКА БАЊА"/>
    <x v="2"/>
    <n v="19"/>
    <n v="18"/>
    <n v="15"/>
    <n v="3"/>
    <n v="0"/>
  </r>
  <r>
    <s v="ОПШТИНА ВРЊАЧКА БАЊА"/>
    <x v="3"/>
    <n v="20"/>
    <n v="18"/>
    <n v="13"/>
    <n v="5"/>
    <n v="1"/>
  </r>
  <r>
    <s v="ОПШТИНА ВРЊАЧКА БАЊА"/>
    <x v="1"/>
    <n v="12"/>
    <n v="11"/>
    <n v="7"/>
    <n v="4"/>
    <n v="0"/>
  </r>
  <r>
    <s v="ОПШТИНА ВРЊАЧКА БАЊА"/>
    <x v="0"/>
    <n v="9"/>
    <n v="9"/>
    <n v="6"/>
    <n v="3"/>
    <n v="0"/>
  </r>
  <r>
    <s v="ОПШТИНА ГОЛУБАЦ"/>
    <x v="2"/>
    <n v="1"/>
    <n v="1"/>
    <n v="0"/>
    <n v="1"/>
    <n v="0"/>
  </r>
  <r>
    <s v="ОПШТИНА ГОЛУБАЦ"/>
    <x v="3"/>
    <n v="3"/>
    <n v="2"/>
    <n v="2"/>
    <n v="0"/>
    <n v="0"/>
  </r>
  <r>
    <s v="ОПШТИНА ГОЛУБАЦ"/>
    <x v="1"/>
    <n v="9"/>
    <n v="9"/>
    <n v="5"/>
    <n v="4"/>
    <n v="0"/>
  </r>
  <r>
    <s v="ОПШТИНА ГОЛУБАЦ"/>
    <x v="0"/>
    <n v="12"/>
    <n v="12"/>
    <n v="11"/>
    <n v="1"/>
    <n v="0"/>
  </r>
  <r>
    <s v="ОПШТИНА ГОРЊИ МИЛАНОВАЦ"/>
    <x v="7"/>
    <n v="5"/>
    <n v="5"/>
    <n v="3"/>
    <n v="2"/>
    <n v="0"/>
  </r>
  <r>
    <s v="ОПШТИНА ГОРЊИ МИЛАНОВАЦ"/>
    <x v="2"/>
    <n v="5"/>
    <n v="5"/>
    <n v="4"/>
    <n v="1"/>
    <n v="0"/>
  </r>
  <r>
    <s v="ОПШТИНА ГОРЊИ МИЛАНОВАЦ"/>
    <x v="3"/>
    <n v="13"/>
    <n v="12"/>
    <n v="10"/>
    <n v="2"/>
    <n v="0"/>
  </r>
  <r>
    <s v="ОПШТИНА ГОРЊИ МИЛАНОВАЦ"/>
    <x v="1"/>
    <n v="6"/>
    <n v="5"/>
    <n v="4"/>
    <n v="1"/>
    <n v="0"/>
  </r>
  <r>
    <s v="ОПШТИНА ГОРЊИ МИЛАНОВАЦ"/>
    <x v="0"/>
    <n v="11"/>
    <n v="10"/>
    <n v="10"/>
    <n v="0"/>
    <n v="0"/>
  </r>
  <r>
    <s v="ОПШТИНА ДЕСПОТОВАЦ"/>
    <x v="5"/>
    <n v="2"/>
    <n v="1"/>
    <n v="0"/>
    <n v="1"/>
    <n v="0"/>
  </r>
  <r>
    <s v="ОПШТИНА ДЕСПОТОВАЦ"/>
    <x v="2"/>
    <n v="3"/>
    <n v="3"/>
    <n v="0"/>
    <n v="3"/>
    <n v="0"/>
  </r>
  <r>
    <s v="ОПШТИНА ДЕСПОТОВАЦ"/>
    <x v="3"/>
    <n v="2"/>
    <n v="2"/>
    <n v="1"/>
    <n v="1"/>
    <n v="0"/>
  </r>
  <r>
    <s v="ОПШТИНА ДЕСПОТОВАЦ"/>
    <x v="1"/>
    <n v="10"/>
    <n v="9"/>
    <n v="5"/>
    <n v="4"/>
    <n v="0"/>
  </r>
  <r>
    <s v="ОПШТИНА ДЕСПОТОВАЦ"/>
    <x v="0"/>
    <n v="7"/>
    <n v="7"/>
    <n v="4"/>
    <n v="3"/>
    <n v="0"/>
  </r>
  <r>
    <s v="ОПШТИНА ДИМИТРОВГРАД"/>
    <x v="7"/>
    <n v="1"/>
    <n v="1"/>
    <n v="1"/>
    <n v="0"/>
    <n v="0"/>
  </r>
  <r>
    <s v="ОПШТИНА ДИМИТРОВГРАД"/>
    <x v="5"/>
    <n v="1"/>
    <n v="1"/>
    <n v="1"/>
    <n v="0"/>
    <n v="0"/>
  </r>
  <r>
    <s v="ОПШТИНА ДОЉЕВАЦ"/>
    <x v="7"/>
    <n v="1"/>
    <n v="1"/>
    <n v="1"/>
    <n v="0"/>
    <n v="0"/>
  </r>
  <r>
    <s v="ОПШТИНА ДОЉЕВАЦ"/>
    <x v="6"/>
    <n v="2"/>
    <n v="2"/>
    <n v="2"/>
    <n v="0"/>
    <n v="0"/>
  </r>
  <r>
    <s v="ОПШТИНА ДОЉЕВАЦ"/>
    <x v="2"/>
    <n v="1"/>
    <n v="1"/>
    <n v="0"/>
    <n v="1"/>
    <n v="0"/>
  </r>
  <r>
    <s v="ОПШТИНА ДОЉЕВАЦ"/>
    <x v="1"/>
    <n v="1"/>
    <n v="1"/>
    <n v="1"/>
    <n v="0"/>
    <n v="0"/>
  </r>
  <r>
    <s v="ОПШТИНА ЖАБАЉ"/>
    <x v="7"/>
    <n v="2"/>
    <n v="2"/>
    <n v="0"/>
    <n v="2"/>
    <n v="0"/>
  </r>
  <r>
    <s v="ОПШТИНА ЖАБАЉ"/>
    <x v="6"/>
    <n v="2"/>
    <n v="2"/>
    <n v="1"/>
    <n v="1"/>
    <n v="0"/>
  </r>
  <r>
    <s v="ОПШТИНА ЖАБАЉ"/>
    <x v="2"/>
    <n v="1"/>
    <n v="1"/>
    <n v="1"/>
    <n v="0"/>
    <n v="0"/>
  </r>
  <r>
    <s v="ОПШТИНА ЖАБАЉ"/>
    <x v="3"/>
    <n v="8"/>
    <n v="8"/>
    <n v="4"/>
    <n v="4"/>
    <n v="0"/>
  </r>
  <r>
    <s v="ОПШТИНА ЖАБАЉ"/>
    <x v="1"/>
    <n v="14"/>
    <n v="5"/>
    <n v="3"/>
    <n v="2"/>
    <n v="0"/>
  </r>
  <r>
    <s v="ОПШТИНА ЖАБАРИ"/>
    <x v="0"/>
    <n v="2"/>
    <n v="2"/>
    <n v="2"/>
    <n v="0"/>
    <n v="0"/>
  </r>
  <r>
    <s v="ОПШТИНА ЖАГУБИЦА"/>
    <x v="1"/>
    <n v="1"/>
    <n v="1"/>
    <n v="1"/>
    <n v="0"/>
    <n v="0"/>
  </r>
  <r>
    <s v="ОПШТИНА ЖАГУБИЦА"/>
    <x v="0"/>
    <n v="2"/>
    <n v="1"/>
    <n v="1"/>
    <n v="0"/>
    <n v="0"/>
  </r>
  <r>
    <s v="ОПШТИНА ЖИТИШТЕ"/>
    <x v="2"/>
    <n v="1"/>
    <n v="1"/>
    <n v="1"/>
    <n v="0"/>
    <n v="0"/>
  </r>
  <r>
    <s v="ОПШТИНА ЖИТИШТЕ"/>
    <x v="3"/>
    <n v="3"/>
    <n v="2"/>
    <n v="2"/>
    <n v="0"/>
    <n v="0"/>
  </r>
  <r>
    <s v="ОПШТИНА ЖИТИШТЕ"/>
    <x v="1"/>
    <n v="5"/>
    <n v="4"/>
    <n v="2"/>
    <n v="2"/>
    <n v="0"/>
  </r>
  <r>
    <s v="ОПШТИНА ЖИТИШТЕ"/>
    <x v="0"/>
    <n v="4"/>
    <n v="4"/>
    <n v="3"/>
    <n v="1"/>
    <n v="0"/>
  </r>
  <r>
    <s v="ОПШТИНА ЖИТОРАЂА"/>
    <x v="1"/>
    <n v="1"/>
    <n v="1"/>
    <n v="1"/>
    <n v="0"/>
    <n v="0"/>
  </r>
  <r>
    <s v="ОПШТИНА ЖИТОРАЂА"/>
    <x v="0"/>
    <n v="2"/>
    <n v="2"/>
    <n v="2"/>
    <n v="0"/>
    <n v="0"/>
  </r>
  <r>
    <s v="ОПШТИНА ИВАЊИЦА"/>
    <x v="5"/>
    <n v="1"/>
    <n v="1"/>
    <n v="1"/>
    <n v="0"/>
    <n v="0"/>
  </r>
  <r>
    <s v="ОПШТИНА ИВАЊИЦА"/>
    <x v="3"/>
    <n v="1"/>
    <n v="1"/>
    <n v="1"/>
    <n v="0"/>
    <n v="0"/>
  </r>
  <r>
    <s v="ОПШТИНА ИВАЊИЦА"/>
    <x v="1"/>
    <n v="5"/>
    <n v="5"/>
    <n v="4"/>
    <n v="1"/>
    <n v="0"/>
  </r>
  <r>
    <s v="ОПШТИНА ИНЂИЈА"/>
    <x v="7"/>
    <n v="1"/>
    <n v="1"/>
    <n v="1"/>
    <n v="0"/>
    <n v="0"/>
  </r>
  <r>
    <s v="ОПШТИНА ИНЂИЈА"/>
    <x v="6"/>
    <n v="3"/>
    <n v="3"/>
    <n v="2"/>
    <n v="1"/>
    <n v="0"/>
  </r>
  <r>
    <s v="ОПШТИНА ИНЂИЈА"/>
    <x v="2"/>
    <n v="6"/>
    <n v="6"/>
    <n v="4"/>
    <n v="2"/>
    <n v="0"/>
  </r>
  <r>
    <s v="ОПШТИНА ИНЂИЈА"/>
    <x v="3"/>
    <n v="6"/>
    <n v="5"/>
    <n v="4"/>
    <n v="1"/>
    <n v="0"/>
  </r>
  <r>
    <s v="ОПШТИНА ИНЂИЈА"/>
    <x v="1"/>
    <n v="16"/>
    <n v="15"/>
    <n v="13"/>
    <n v="2"/>
    <n v="0"/>
  </r>
  <r>
    <s v="ОПШТИНА ИНЂИЈА"/>
    <x v="0"/>
    <n v="3"/>
    <n v="3"/>
    <n v="3"/>
    <n v="0"/>
    <n v="0"/>
  </r>
  <r>
    <s v="ОПШТИНА ИРИГ"/>
    <x v="7"/>
    <n v="1"/>
    <n v="1"/>
    <n v="1"/>
    <n v="0"/>
    <n v="0"/>
  </r>
  <r>
    <s v="ОПШТИНА ИРИГ"/>
    <x v="6"/>
    <n v="2"/>
    <n v="1"/>
    <n v="1"/>
    <n v="0"/>
    <n v="0"/>
  </r>
  <r>
    <s v="ОПШТИНА ИРИГ"/>
    <x v="2"/>
    <n v="2"/>
    <n v="1"/>
    <n v="1"/>
    <n v="0"/>
    <n v="0"/>
  </r>
  <r>
    <s v="ОПШТИНА ИРИГ"/>
    <x v="3"/>
    <n v="4"/>
    <n v="4"/>
    <n v="4"/>
    <n v="0"/>
    <n v="0"/>
  </r>
  <r>
    <s v="ОПШТИНА ИРИГ"/>
    <x v="0"/>
    <n v="4"/>
    <n v="4"/>
    <n v="4"/>
    <n v="0"/>
    <n v="0"/>
  </r>
  <r>
    <s v="ОПШТИНА КАЊИЖА"/>
    <x v="7"/>
    <n v="1"/>
    <n v="1"/>
    <n v="1"/>
    <n v="0"/>
    <n v="0"/>
  </r>
  <r>
    <s v="ОПШТИНА КАЊИЖА"/>
    <x v="2"/>
    <n v="2"/>
    <n v="2"/>
    <n v="1"/>
    <n v="1"/>
    <n v="0"/>
  </r>
  <r>
    <s v="ОПШТИНА КАЊИЖА"/>
    <x v="1"/>
    <n v="2"/>
    <n v="2"/>
    <n v="2"/>
    <n v="0"/>
    <n v="0"/>
  </r>
  <r>
    <s v="ОПШТИНА КАЊИЖА"/>
    <x v="0"/>
    <n v="7"/>
    <n v="7"/>
    <n v="7"/>
    <n v="0"/>
    <n v="0"/>
  </r>
  <r>
    <s v="ОПШТИНА КЛАДОВО"/>
    <x v="2"/>
    <n v="3"/>
    <n v="1"/>
    <n v="1"/>
    <n v="0"/>
    <n v="0"/>
  </r>
  <r>
    <s v="ОПШТИНА КЛАДОВО"/>
    <x v="3"/>
    <n v="4"/>
    <n v="3"/>
    <n v="3"/>
    <n v="0"/>
    <n v="0"/>
  </r>
  <r>
    <s v="ОПШТИНА КЛАДОВО"/>
    <x v="1"/>
    <n v="5"/>
    <n v="4"/>
    <n v="4"/>
    <n v="0"/>
    <n v="0"/>
  </r>
  <r>
    <s v="ОПШТИНА КЛАДОВО"/>
    <x v="0"/>
    <n v="14"/>
    <n v="4"/>
    <n v="3"/>
    <n v="1"/>
    <n v="0"/>
  </r>
  <r>
    <s v="ОПШТИНА КНИЋ"/>
    <x v="3"/>
    <n v="5"/>
    <n v="5"/>
    <n v="3"/>
    <n v="2"/>
    <n v="0"/>
  </r>
  <r>
    <s v="ОПШТИНА КНИЋ"/>
    <x v="1"/>
    <n v="9"/>
    <n v="8"/>
    <n v="7"/>
    <n v="1"/>
    <n v="0"/>
  </r>
  <r>
    <s v="ОПШТИНА КНИЋ"/>
    <x v="0"/>
    <n v="3"/>
    <n v="3"/>
    <n v="2"/>
    <n v="1"/>
    <n v="0"/>
  </r>
  <r>
    <s v="ОПШТИНА КЊАЖЕВАЦ"/>
    <x v="7"/>
    <n v="4"/>
    <n v="2"/>
    <n v="2"/>
    <n v="0"/>
    <n v="0"/>
  </r>
  <r>
    <s v="ОПШТИНА КЊАЖЕВАЦ"/>
    <x v="6"/>
    <n v="1"/>
    <n v="1"/>
    <n v="1"/>
    <n v="0"/>
    <n v="0"/>
  </r>
  <r>
    <s v="ОПШТИНА КЊАЖЕВАЦ"/>
    <x v="2"/>
    <n v="5"/>
    <n v="4"/>
    <n v="4"/>
    <n v="0"/>
    <n v="0"/>
  </r>
  <r>
    <s v="ОПШТИНА КЊАЖЕВАЦ"/>
    <x v="3"/>
    <n v="4"/>
    <n v="3"/>
    <n v="2"/>
    <n v="1"/>
    <n v="0"/>
  </r>
  <r>
    <s v="ОПШТИНА КЊАЖЕВАЦ"/>
    <x v="1"/>
    <n v="4"/>
    <n v="2"/>
    <n v="2"/>
    <n v="0"/>
    <n v="1"/>
  </r>
  <r>
    <s v="ОПШТИНА КЊАЖЕВАЦ"/>
    <x v="0"/>
    <n v="4"/>
    <n v="4"/>
    <n v="4"/>
    <n v="0"/>
    <n v="0"/>
  </r>
  <r>
    <s v="ОПШТИНА КОВАЧИЦА"/>
    <x v="2"/>
    <n v="5"/>
    <n v="5"/>
    <n v="4"/>
    <n v="1"/>
    <n v="0"/>
  </r>
  <r>
    <s v="ОПШТИНА КОВАЧИЦА"/>
    <x v="3"/>
    <n v="6"/>
    <n v="6"/>
    <n v="6"/>
    <n v="0"/>
    <n v="0"/>
  </r>
  <r>
    <s v="ОПШТИНА КОВАЧИЦА"/>
    <x v="1"/>
    <n v="11"/>
    <n v="9"/>
    <n v="6"/>
    <n v="3"/>
    <n v="0"/>
  </r>
  <r>
    <s v="ОПШТИНА КОВАЧИЦА"/>
    <x v="0"/>
    <n v="5"/>
    <n v="5"/>
    <n v="5"/>
    <n v="0"/>
    <n v="0"/>
  </r>
  <r>
    <s v="ОПШТИНА КОВИН"/>
    <x v="7"/>
    <n v="5"/>
    <n v="5"/>
    <n v="4"/>
    <n v="1"/>
    <n v="0"/>
  </r>
  <r>
    <s v="ОПШТИНА КОВИН"/>
    <x v="6"/>
    <n v="2"/>
    <n v="1"/>
    <n v="0"/>
    <n v="1"/>
    <n v="0"/>
  </r>
  <r>
    <s v="ОПШТИНА КОВИН"/>
    <x v="5"/>
    <n v="1"/>
    <n v="1"/>
    <n v="1"/>
    <n v="0"/>
    <n v="0"/>
  </r>
  <r>
    <s v="ОПШТИНА КОВИН"/>
    <x v="3"/>
    <n v="1"/>
    <n v="1"/>
    <n v="1"/>
    <n v="0"/>
    <n v="0"/>
  </r>
  <r>
    <s v="ОПШТИНА КОВИН"/>
    <x v="1"/>
    <n v="9"/>
    <n v="9"/>
    <n v="8"/>
    <n v="1"/>
    <n v="0"/>
  </r>
  <r>
    <s v="ОПШТИНА КОВИН"/>
    <x v="0"/>
    <n v="1"/>
    <n v="1"/>
    <n v="1"/>
    <n v="0"/>
    <n v="0"/>
  </r>
  <r>
    <s v="ОПШТИНА КОСЈЕРИЋ"/>
    <x v="6"/>
    <n v="1"/>
    <n v="1"/>
    <n v="1"/>
    <n v="0"/>
    <n v="0"/>
  </r>
  <r>
    <s v="ОПШТИНА КОСЈЕРИЋ"/>
    <x v="2"/>
    <n v="1"/>
    <n v="1"/>
    <n v="1"/>
    <n v="0"/>
    <n v="0"/>
  </r>
  <r>
    <s v="ОПШТИНА КОСЈЕРИЋ"/>
    <x v="3"/>
    <n v="6"/>
    <n v="6"/>
    <n v="4"/>
    <n v="2"/>
    <n v="0"/>
  </r>
  <r>
    <s v="ОПШТИНА КОСЈЕРИЋ"/>
    <x v="1"/>
    <n v="2"/>
    <n v="2"/>
    <n v="2"/>
    <n v="0"/>
    <n v="0"/>
  </r>
  <r>
    <s v="ОПШТИНА КРУПАЊ"/>
    <x v="7"/>
    <n v="1"/>
    <n v="1"/>
    <n v="1"/>
    <n v="0"/>
    <n v="0"/>
  </r>
  <r>
    <s v="ОПШТИНА КРУПАЊ"/>
    <x v="3"/>
    <n v="1"/>
    <n v="1"/>
    <n v="1"/>
    <n v="0"/>
    <n v="0"/>
  </r>
  <r>
    <s v="ОПШТИНА КРУПАЊ"/>
    <x v="1"/>
    <n v="3"/>
    <n v="3"/>
    <n v="2"/>
    <n v="1"/>
    <n v="0"/>
  </r>
  <r>
    <s v="ОПШТИНА КУЛА"/>
    <x v="7"/>
    <n v="8"/>
    <n v="8"/>
    <n v="6"/>
    <n v="2"/>
    <n v="0"/>
  </r>
  <r>
    <s v="ОПШТИНА КУЛА"/>
    <x v="6"/>
    <n v="2"/>
    <n v="2"/>
    <n v="1"/>
    <n v="1"/>
    <n v="0"/>
  </r>
  <r>
    <s v="ОПШТИНА КУЛА"/>
    <x v="2"/>
    <n v="8"/>
    <n v="8"/>
    <n v="7"/>
    <n v="1"/>
    <n v="0"/>
  </r>
  <r>
    <s v="ОПШТИНА КУЛА"/>
    <x v="3"/>
    <n v="14"/>
    <n v="14"/>
    <n v="12"/>
    <n v="2"/>
    <n v="0"/>
  </r>
  <r>
    <s v="ОПШТИНА КУЛА"/>
    <x v="1"/>
    <n v="26"/>
    <n v="26"/>
    <n v="23"/>
    <n v="3"/>
    <n v="0"/>
  </r>
  <r>
    <s v="ОПШТИНА КУЛА"/>
    <x v="0"/>
    <n v="13"/>
    <n v="13"/>
    <n v="10"/>
    <n v="3"/>
    <n v="0"/>
  </r>
  <r>
    <s v="ОПШТИНА КУРШУМЛИЈА"/>
    <x v="0"/>
    <n v="1"/>
    <n v="1"/>
    <n v="1"/>
    <n v="0"/>
    <n v="0"/>
  </r>
  <r>
    <s v="ОПШТИНА КУРШУМЛИЈА"/>
    <x v="1"/>
    <n v="2"/>
    <n v="2"/>
    <n v="2"/>
    <n v="0"/>
    <n v="0"/>
  </r>
  <r>
    <s v="ОПШТИНА КУРШУМЛИЈА"/>
    <x v="3"/>
    <n v="1"/>
    <n v="1"/>
    <n v="1"/>
    <n v="0"/>
    <n v="0"/>
  </r>
  <r>
    <s v="ОПШТИНА КУЧЕВО"/>
    <x v="6"/>
    <n v="1"/>
    <n v="1"/>
    <n v="1"/>
    <n v="0"/>
    <n v="0"/>
  </r>
  <r>
    <s v="ОПШТИНА КУЧЕВО"/>
    <x v="2"/>
    <n v="1"/>
    <n v="1"/>
    <n v="1"/>
    <n v="0"/>
    <n v="0"/>
  </r>
  <r>
    <s v="ОПШТИНА КУЧЕВО"/>
    <x v="3"/>
    <n v="6"/>
    <n v="6"/>
    <n v="6"/>
    <n v="0"/>
    <n v="0"/>
  </r>
  <r>
    <s v="ОПШТИНА КУЧЕВО"/>
    <x v="1"/>
    <n v="12"/>
    <n v="10"/>
    <n v="8"/>
    <n v="2"/>
    <n v="2"/>
  </r>
  <r>
    <s v="ОПШТИНА КУЧЕВО"/>
    <x v="0"/>
    <n v="2"/>
    <n v="2"/>
    <n v="2"/>
    <n v="0"/>
    <n v="0"/>
  </r>
  <r>
    <s v="ОПШТИНА ЛАЈКОВАЦ"/>
    <x v="7"/>
    <n v="1"/>
    <n v="1"/>
    <n v="1"/>
    <n v="0"/>
    <n v="0"/>
  </r>
  <r>
    <s v="ОПШТИНА ЛАЈКОВАЦ"/>
    <x v="3"/>
    <n v="1"/>
    <n v="1"/>
    <n v="1"/>
    <n v="0"/>
    <n v="0"/>
  </r>
  <r>
    <s v="ОПШТИНА ЛАЈКОВАЦ"/>
    <x v="1"/>
    <n v="4"/>
    <n v="3"/>
    <n v="1"/>
    <n v="2"/>
    <n v="0"/>
  </r>
  <r>
    <s v="ОПШТИНА ЛАПОВО"/>
    <x v="0"/>
    <n v="1"/>
    <n v="1"/>
    <n v="1"/>
    <n v="0"/>
    <n v="0"/>
  </r>
  <r>
    <s v="ОПШТИНА ЛЕБАНЕ"/>
    <x v="6"/>
    <n v="1"/>
    <n v="0"/>
    <n v="0"/>
    <n v="0"/>
    <n v="0"/>
  </r>
  <r>
    <s v="ОПШТИНА ЛЕБАНЕ"/>
    <x v="2"/>
    <n v="3"/>
    <n v="3"/>
    <n v="3"/>
    <n v="0"/>
    <n v="0"/>
  </r>
  <r>
    <s v="ОПШТИНА ЛЕБАНЕ"/>
    <x v="3"/>
    <n v="3"/>
    <n v="3"/>
    <n v="2"/>
    <n v="1"/>
    <n v="0"/>
  </r>
  <r>
    <s v="ОПШТИНА ЛЕБАНЕ"/>
    <x v="1"/>
    <n v="1"/>
    <n v="1"/>
    <n v="1"/>
    <n v="0"/>
    <n v="0"/>
  </r>
  <r>
    <s v="ОПШТИНА ЛЕБАНЕ"/>
    <x v="0"/>
    <n v="2"/>
    <n v="1"/>
    <n v="1"/>
    <n v="0"/>
    <n v="0"/>
  </r>
  <r>
    <s v="ОПШТИНА ЛУЧАНИ"/>
    <x v="3"/>
    <n v="3"/>
    <n v="3"/>
    <n v="3"/>
    <n v="0"/>
    <n v="0"/>
  </r>
  <r>
    <s v="ОПШТИНА ЛУЧАНИ"/>
    <x v="1"/>
    <n v="5"/>
    <n v="5"/>
    <n v="5"/>
    <n v="0"/>
    <n v="0"/>
  </r>
  <r>
    <s v="ОПШТИНА ЛУЧАНИ"/>
    <x v="0"/>
    <n v="13"/>
    <n v="13"/>
    <n v="13"/>
    <n v="0"/>
    <n v="0"/>
  </r>
  <r>
    <s v="ОПШТИНА ЉИГ"/>
    <x v="7"/>
    <n v="2"/>
    <n v="2"/>
    <n v="2"/>
    <n v="0"/>
    <n v="0"/>
  </r>
  <r>
    <s v="ОПШТИНА ЉИГ"/>
    <x v="2"/>
    <n v="1"/>
    <n v="1"/>
    <n v="1"/>
    <n v="0"/>
    <n v="0"/>
  </r>
  <r>
    <s v="ОПШТИНА ЉИГ"/>
    <x v="3"/>
    <n v="4"/>
    <n v="4"/>
    <n v="4"/>
    <n v="0"/>
    <n v="0"/>
  </r>
  <r>
    <s v="ОПШТИНА ЉИГ"/>
    <x v="1"/>
    <n v="9"/>
    <n v="9"/>
    <n v="8"/>
    <n v="1"/>
    <n v="0"/>
  </r>
  <r>
    <s v="ОПШТИНА ЉИГ"/>
    <x v="0"/>
    <n v="6"/>
    <n v="6"/>
    <n v="6"/>
    <n v="0"/>
    <n v="0"/>
  </r>
  <r>
    <s v="ОПШТИНА ЉУБОВИЈА"/>
    <x v="1"/>
    <n v="2"/>
    <n v="2"/>
    <n v="1"/>
    <n v="1"/>
    <n v="0"/>
  </r>
  <r>
    <s v="ОПШТИНА ЉУБОВИЈА"/>
    <x v="0"/>
    <n v="1"/>
    <n v="1"/>
    <n v="1"/>
    <n v="0"/>
    <n v="0"/>
  </r>
  <r>
    <s v="ОПШТИНА МАЈДАНПЕК"/>
    <x v="2"/>
    <n v="2"/>
    <n v="2"/>
    <n v="2"/>
    <n v="0"/>
    <n v="0"/>
  </r>
  <r>
    <s v="ОПШТИНА МАЈДАНПЕК"/>
    <x v="3"/>
    <n v="4"/>
    <n v="4"/>
    <n v="4"/>
    <n v="0"/>
    <n v="0"/>
  </r>
  <r>
    <s v="ОПШТИНА МАЈДАНПЕК"/>
    <x v="1"/>
    <n v="5"/>
    <n v="5"/>
    <n v="2"/>
    <n v="3"/>
    <n v="0"/>
  </r>
  <r>
    <s v="ОПШТИНА МАЈДАНПЕК"/>
    <x v="0"/>
    <n v="6"/>
    <n v="6"/>
    <n v="6"/>
    <n v="0"/>
    <n v="0"/>
  </r>
  <r>
    <s v="ОПШТИНА МАЛИ ЗВОРНИК"/>
    <x v="7"/>
    <n v="1"/>
    <n v="1"/>
    <n v="1"/>
    <n v="0"/>
    <n v="0"/>
  </r>
  <r>
    <s v="ОПШТИНА МАЛИ ЗВОРНИК"/>
    <x v="2"/>
    <n v="1"/>
    <n v="1"/>
    <n v="1"/>
    <n v="0"/>
    <n v="0"/>
  </r>
  <r>
    <s v="ОПШТИНА МАЛИ ЗВОРНИК"/>
    <x v="1"/>
    <n v="5"/>
    <n v="4"/>
    <n v="4"/>
    <n v="0"/>
    <n v="0"/>
  </r>
  <r>
    <s v="ОПШТИНА МАЛИ ЗВОРНИК"/>
    <x v="0"/>
    <n v="1"/>
    <n v="0"/>
    <n v="0"/>
    <n v="0"/>
    <n v="0"/>
  </r>
  <r>
    <s v="ОПШТИНА МАЛИ ИЂОШ"/>
    <x v="7"/>
    <n v="2"/>
    <n v="1"/>
    <n v="1"/>
    <n v="0"/>
    <n v="0"/>
  </r>
  <r>
    <s v="ОПШТИНА МАЛИ ИЂОШ"/>
    <x v="2"/>
    <n v="2"/>
    <n v="2"/>
    <n v="2"/>
    <n v="0"/>
    <n v="0"/>
  </r>
  <r>
    <s v="ОПШТИНА МАЛИ ИЂОШ"/>
    <x v="1"/>
    <n v="3"/>
    <n v="3"/>
    <n v="0"/>
    <n v="3"/>
    <n v="0"/>
  </r>
  <r>
    <s v="ОПШТИНА МАЛИ ИЂОШ"/>
    <x v="0"/>
    <n v="2"/>
    <n v="2"/>
    <n v="2"/>
    <n v="0"/>
    <n v="0"/>
  </r>
  <r>
    <s v="ОПШТИНА МАЛО ЦРНИЋЕ"/>
    <x v="6"/>
    <n v="1"/>
    <n v="1"/>
    <n v="1"/>
    <n v="0"/>
    <n v="0"/>
  </r>
  <r>
    <s v="ОПШТИНА МЕДВЕЂА"/>
    <x v="6"/>
    <n v="1"/>
    <n v="1"/>
    <n v="1"/>
    <n v="0"/>
    <n v="0"/>
  </r>
  <r>
    <s v="ОПШТИНА МЕДВЕЂА"/>
    <x v="0"/>
    <n v="2"/>
    <n v="2"/>
    <n v="2"/>
    <n v="0"/>
    <n v="0"/>
  </r>
  <r>
    <s v="ОПШТИНА МЕРОШИНА"/>
    <x v="3"/>
    <n v="2"/>
    <n v="2"/>
    <n v="2"/>
    <n v="0"/>
    <n v="0"/>
  </r>
  <r>
    <s v="ОПШТИНА МЕРОШИНА"/>
    <x v="1"/>
    <n v="3"/>
    <n v="3"/>
    <n v="3"/>
    <n v="0"/>
    <n v="0"/>
  </r>
  <r>
    <s v="ОПШТИНА МЕРОШИНА"/>
    <x v="0"/>
    <n v="2"/>
    <n v="2"/>
    <n v="2"/>
    <n v="0"/>
    <n v="0"/>
  </r>
  <r>
    <s v="ОПШТИНА МИОНИЦА"/>
    <x v="7"/>
    <n v="1"/>
    <n v="1"/>
    <n v="1"/>
    <n v="0"/>
    <n v="0"/>
  </r>
  <r>
    <s v="ОПШТИНА МИОНИЦА"/>
    <x v="6"/>
    <n v="1"/>
    <n v="1"/>
    <n v="0"/>
    <n v="1"/>
    <n v="0"/>
  </r>
  <r>
    <s v="ОПШТИНА МИОНИЦА"/>
    <x v="3"/>
    <n v="7"/>
    <n v="6"/>
    <n v="6"/>
    <n v="0"/>
    <n v="0"/>
  </r>
  <r>
    <s v="ОПШТИНА МИОНИЦА"/>
    <x v="1"/>
    <n v="2"/>
    <n v="2"/>
    <n v="2"/>
    <n v="0"/>
    <n v="0"/>
  </r>
  <r>
    <s v="ОПШТИНА НЕГОТИН"/>
    <x v="2"/>
    <n v="2"/>
    <n v="2"/>
    <n v="1"/>
    <n v="1"/>
    <n v="0"/>
  </r>
  <r>
    <s v="ОПШТИНА НЕГОТИН"/>
    <x v="3"/>
    <n v="2"/>
    <n v="2"/>
    <n v="2"/>
    <n v="0"/>
    <n v="0"/>
  </r>
  <r>
    <s v="ОПШТИНА НЕГОТИН"/>
    <x v="1"/>
    <n v="9"/>
    <n v="8"/>
    <n v="8"/>
    <n v="0"/>
    <n v="0"/>
  </r>
  <r>
    <s v="ОПШТИНА НЕГОТИН"/>
    <x v="0"/>
    <n v="15"/>
    <n v="15"/>
    <n v="13"/>
    <n v="2"/>
    <n v="0"/>
  </r>
  <r>
    <s v="ОПШТИНА НОВА ВАРОШ"/>
    <x v="6"/>
    <n v="1"/>
    <n v="1"/>
    <n v="1"/>
    <n v="0"/>
    <n v="0"/>
  </r>
  <r>
    <s v="ОПШТИНА НОВА ВАРОШ"/>
    <x v="1"/>
    <n v="4"/>
    <n v="4"/>
    <n v="4"/>
    <n v="0"/>
    <n v="0"/>
  </r>
  <r>
    <s v="ОПШТИНА НОВА ЦРЊА"/>
    <x v="6"/>
    <n v="1"/>
    <n v="1"/>
    <n v="1"/>
    <n v="0"/>
    <n v="0"/>
  </r>
  <r>
    <s v="ОПШТИНА НОВА ЦРЊА"/>
    <x v="3"/>
    <n v="1"/>
    <n v="1"/>
    <n v="1"/>
    <n v="0"/>
    <n v="0"/>
  </r>
  <r>
    <s v="ОПШТИНА НОВА ЦРЊА"/>
    <x v="1"/>
    <n v="3"/>
    <n v="3"/>
    <n v="1"/>
    <n v="2"/>
    <n v="0"/>
  </r>
  <r>
    <s v="ОПШТИНА НОВИ БЕЧЕЈ"/>
    <x v="7"/>
    <n v="1"/>
    <n v="1"/>
    <n v="1"/>
    <n v="0"/>
    <n v="0"/>
  </r>
  <r>
    <s v="ОПШТИНА НОВИ БЕЧЕЈ"/>
    <x v="2"/>
    <n v="3"/>
    <n v="3"/>
    <n v="2"/>
    <n v="1"/>
    <n v="0"/>
  </r>
  <r>
    <s v="ОПШТИНА НОВИ БЕЧЕЈ"/>
    <x v="3"/>
    <n v="3"/>
    <n v="3"/>
    <n v="2"/>
    <n v="1"/>
    <n v="0"/>
  </r>
  <r>
    <s v="ОПШТИНА НОВИ БЕЧЕЈ"/>
    <x v="1"/>
    <n v="5"/>
    <n v="5"/>
    <n v="4"/>
    <n v="1"/>
    <n v="0"/>
  </r>
  <r>
    <s v="ОПШТИНА НОВИ БЕЧЕЈ"/>
    <x v="0"/>
    <n v="12"/>
    <n v="12"/>
    <n v="9"/>
    <n v="3"/>
    <n v="0"/>
  </r>
  <r>
    <s v="ОПШТИНА НОВИ КНЕЖЕВАЦ"/>
    <x v="5"/>
    <n v="1"/>
    <n v="1"/>
    <n v="1"/>
    <n v="0"/>
    <n v="0"/>
  </r>
  <r>
    <s v="ОПШТИНА НОВИ КНЕЖЕВАЦ"/>
    <x v="3"/>
    <n v="1"/>
    <n v="1"/>
    <n v="1"/>
    <n v="0"/>
    <n v="0"/>
  </r>
  <r>
    <s v="ОПШТИНА НОВИ КНЕЖЕВАЦ"/>
    <x v="0"/>
    <n v="3"/>
    <n v="3"/>
    <n v="2"/>
    <n v="1"/>
    <n v="0"/>
  </r>
  <r>
    <s v="ОПШТИНА ОПОВО"/>
    <x v="6"/>
    <n v="2"/>
    <n v="2"/>
    <n v="1"/>
    <n v="1"/>
    <n v="0"/>
  </r>
  <r>
    <s v="ОПШТИНА ОПОВО"/>
    <x v="2"/>
    <n v="7"/>
    <n v="7"/>
    <n v="7"/>
    <n v="0"/>
    <n v="0"/>
  </r>
  <r>
    <s v="ОПШТИНА ОПОВО"/>
    <x v="3"/>
    <n v="2"/>
    <n v="2"/>
    <n v="2"/>
    <n v="0"/>
    <n v="0"/>
  </r>
  <r>
    <s v="ОПШТИНА ОПОВО"/>
    <x v="1"/>
    <n v="1"/>
    <n v="1"/>
    <n v="1"/>
    <n v="0"/>
    <n v="0"/>
  </r>
  <r>
    <s v="ОПШТИНА ОПОВО"/>
    <x v="0"/>
    <n v="1"/>
    <n v="1"/>
    <n v="1"/>
    <n v="0"/>
    <n v="0"/>
  </r>
  <r>
    <s v="ОПШТИНА ОЏАЦИ"/>
    <x v="7"/>
    <n v="6"/>
    <n v="5"/>
    <n v="3"/>
    <n v="2"/>
    <n v="0"/>
  </r>
  <r>
    <s v="ОПШТИНА ОЏАЦИ"/>
    <x v="2"/>
    <n v="1"/>
    <n v="1"/>
    <n v="1"/>
    <n v="0"/>
    <n v="0"/>
  </r>
  <r>
    <s v="ОПШТИНА ОЏАЦИ"/>
    <x v="3"/>
    <n v="7"/>
    <n v="5"/>
    <n v="4"/>
    <n v="1"/>
    <n v="0"/>
  </r>
  <r>
    <s v="ОПШТИНА ОЏАЦИ"/>
    <x v="1"/>
    <n v="11"/>
    <n v="10"/>
    <n v="9"/>
    <n v="1"/>
    <n v="1"/>
  </r>
  <r>
    <s v="ОПШТИНА ОЏАЦИ"/>
    <x v="0"/>
    <n v="3"/>
    <n v="2"/>
    <n v="1"/>
    <n v="1"/>
    <n v="0"/>
  </r>
  <r>
    <s v="ОПШТИНА ПАРАЋИН"/>
    <x v="7"/>
    <n v="3"/>
    <n v="3"/>
    <n v="1"/>
    <n v="2"/>
    <n v="0"/>
  </r>
  <r>
    <s v="ОПШТИНА ПАРАЋИН"/>
    <x v="6"/>
    <n v="3"/>
    <n v="3"/>
    <n v="3"/>
    <n v="0"/>
    <n v="0"/>
  </r>
  <r>
    <s v="ОПШТИНА ПАРАЋИН"/>
    <x v="2"/>
    <n v="5"/>
    <n v="5"/>
    <n v="5"/>
    <n v="0"/>
    <n v="0"/>
  </r>
  <r>
    <s v="ОПШТИНА ПАРАЋИН"/>
    <x v="3"/>
    <n v="7"/>
    <n v="7"/>
    <n v="6"/>
    <n v="1"/>
    <n v="0"/>
  </r>
  <r>
    <s v="ОПШТИНА ПАРАЋИН"/>
    <x v="1"/>
    <n v="3"/>
    <n v="3"/>
    <n v="3"/>
    <n v="0"/>
    <n v="0"/>
  </r>
  <r>
    <s v="ОПШТИНА ПАРАЋИН"/>
    <x v="0"/>
    <n v="4"/>
    <n v="3"/>
    <n v="3"/>
    <n v="0"/>
    <n v="0"/>
  </r>
  <r>
    <s v="ОПШТИНА ПЕТРОВАЦ НА МЛАВИ"/>
    <x v="3"/>
    <n v="1"/>
    <n v="1"/>
    <n v="1"/>
    <n v="0"/>
    <n v="0"/>
  </r>
  <r>
    <s v="ОПШТИНА ПЕТРОВАЦ НА МЛАВИ"/>
    <x v="1"/>
    <n v="2"/>
    <n v="2"/>
    <n v="2"/>
    <n v="0"/>
    <n v="0"/>
  </r>
  <r>
    <s v="ОПШТИНА ПЕТРОВАЦ НА МЛАВИ"/>
    <x v="0"/>
    <n v="1"/>
    <n v="1"/>
    <n v="1"/>
    <n v="0"/>
    <n v="0"/>
  </r>
  <r>
    <s v="ОПШТИНА ПЕЋИНЦИ"/>
    <x v="6"/>
    <n v="4"/>
    <n v="4"/>
    <n v="4"/>
    <n v="0"/>
    <n v="0"/>
  </r>
  <r>
    <s v="ОПШТИНА ПЕЋИНЦИ"/>
    <x v="7"/>
    <n v="6"/>
    <n v="6"/>
    <n v="1"/>
    <n v="5"/>
    <n v="0"/>
  </r>
  <r>
    <s v="ОПШТИНА ПЕЋИНЦИ"/>
    <x v="2"/>
    <n v="4"/>
    <n v="4"/>
    <n v="4"/>
    <n v="0"/>
    <n v="0"/>
  </r>
  <r>
    <s v="ОПШТИНА ПЕЋИНЦИ"/>
    <x v="3"/>
    <n v="14"/>
    <n v="14"/>
    <n v="12"/>
    <n v="2"/>
    <n v="0"/>
  </r>
  <r>
    <s v="ОПШТИНА ПЕЋИНЦИ"/>
    <x v="1"/>
    <n v="16"/>
    <n v="14"/>
    <n v="13"/>
    <n v="1"/>
    <n v="0"/>
  </r>
  <r>
    <s v="ОПШТИНА ПЕЋИНЦИ"/>
    <x v="0"/>
    <n v="13"/>
    <n v="13"/>
    <n v="8"/>
    <n v="5"/>
    <n v="0"/>
  </r>
  <r>
    <s v="ОПШТИНА ПЛАНДИШТЕ"/>
    <x v="1"/>
    <n v="3"/>
    <n v="2"/>
    <n v="2"/>
    <n v="0"/>
    <n v="0"/>
  </r>
  <r>
    <s v="ОПШТИНА ПЛАНДИШТЕ"/>
    <x v="0"/>
    <n v="2"/>
    <n v="2"/>
    <n v="2"/>
    <n v="0"/>
    <n v="0"/>
  </r>
  <r>
    <s v="ОПШТИНА ПОЖЕГА"/>
    <x v="7"/>
    <n v="1"/>
    <n v="1"/>
    <n v="1"/>
    <n v="0"/>
    <n v="0"/>
  </r>
  <r>
    <s v="ОПШТИНА ПОЖЕГА"/>
    <x v="2"/>
    <n v="6"/>
    <n v="5"/>
    <n v="4"/>
    <n v="1"/>
    <n v="0"/>
  </r>
  <r>
    <s v="ОПШТИНА ПОЖЕГА"/>
    <x v="3"/>
    <n v="4"/>
    <n v="4"/>
    <n v="4"/>
    <n v="0"/>
    <n v="0"/>
  </r>
  <r>
    <s v="ОПШТИНА ПОЖЕГА"/>
    <x v="1"/>
    <n v="8"/>
    <n v="8"/>
    <n v="4"/>
    <n v="4"/>
    <n v="0"/>
  </r>
  <r>
    <s v="ОПШТИНА ПОЖЕГА"/>
    <x v="0"/>
    <n v="6"/>
    <n v="6"/>
    <n v="6"/>
    <n v="0"/>
    <n v="0"/>
  </r>
  <r>
    <s v="ОПШТИНА ПРЕШЕВО"/>
    <x v="5"/>
    <n v="1"/>
    <n v="1"/>
    <n v="1"/>
    <n v="0"/>
    <n v="0"/>
  </r>
  <r>
    <s v="ОПШТИНА ПРЕШЕВО"/>
    <x v="2"/>
    <n v="5"/>
    <n v="4"/>
    <n v="2"/>
    <n v="2"/>
    <n v="0"/>
  </r>
  <r>
    <s v="ОПШТИНА ПРЕШЕВО"/>
    <x v="3"/>
    <n v="8"/>
    <n v="8"/>
    <n v="3"/>
    <n v="5"/>
    <n v="0"/>
  </r>
  <r>
    <s v="ОПШТИНА ПРЕШЕВО"/>
    <x v="1"/>
    <n v="5"/>
    <n v="4"/>
    <n v="3"/>
    <n v="1"/>
    <n v="0"/>
  </r>
  <r>
    <s v="ОПШТИНА ПРЕШЕВО"/>
    <x v="0"/>
    <n v="1"/>
    <n v="0"/>
    <n v="0"/>
    <n v="0"/>
    <n v="0"/>
  </r>
  <r>
    <s v="ОПШТИНА ПРИБОЈ"/>
    <x v="2"/>
    <n v="4"/>
    <n v="4"/>
    <n v="4"/>
    <n v="0"/>
    <n v="0"/>
  </r>
  <r>
    <s v="ОПШТИНА ПРИБОЈ"/>
    <x v="3"/>
    <n v="1"/>
    <n v="1"/>
    <n v="1"/>
    <n v="0"/>
    <n v="0"/>
  </r>
  <r>
    <s v="ОПШТИНА ПРИБОЈ"/>
    <x v="1"/>
    <n v="2"/>
    <n v="2"/>
    <n v="1"/>
    <n v="1"/>
    <n v="0"/>
  </r>
  <r>
    <s v="ОПШТИНА ПРИБОЈ"/>
    <x v="0"/>
    <n v="3"/>
    <n v="3"/>
    <n v="2"/>
    <n v="1"/>
    <n v="0"/>
  </r>
  <r>
    <s v="ОПШТИНА ПРИЈЕПОЉЕ"/>
    <x v="2"/>
    <n v="6"/>
    <n v="6"/>
    <n v="3"/>
    <n v="3"/>
    <n v="0"/>
  </r>
  <r>
    <s v="ОПШТИНА ПРИЈЕПОЉЕ"/>
    <x v="3"/>
    <n v="5"/>
    <n v="4"/>
    <n v="4"/>
    <n v="0"/>
    <n v="0"/>
  </r>
  <r>
    <s v="ОПШТИНА ПРИЈЕПОЉЕ"/>
    <x v="1"/>
    <n v="3"/>
    <n v="2"/>
    <n v="1"/>
    <n v="1"/>
    <n v="0"/>
  </r>
  <r>
    <s v="ОПШТИНА ПРИЈЕПОЉЕ"/>
    <x v="0"/>
    <n v="2"/>
    <n v="2"/>
    <n v="2"/>
    <n v="0"/>
    <n v="0"/>
  </r>
  <r>
    <s v="ОПШТИНА ПРОКУПЉЕ"/>
    <x v="1"/>
    <n v="3"/>
    <n v="2"/>
    <n v="1"/>
    <n v="1"/>
    <n v="0"/>
  </r>
  <r>
    <s v="ОПШТИНА ПРОКУПЉЕ"/>
    <x v="2"/>
    <n v="1"/>
    <n v="1"/>
    <n v="1"/>
    <n v="0"/>
    <n v="0"/>
  </r>
  <r>
    <s v="ОПШТИНА ПРОКУПЉЕ"/>
    <x v="0"/>
    <n v="6"/>
    <n v="6"/>
    <n v="6"/>
    <n v="0"/>
    <n v="0"/>
  </r>
  <r>
    <s v="ОПШТИНА РАЖАЊ"/>
    <x v="3"/>
    <n v="2"/>
    <n v="2"/>
    <n v="2"/>
    <n v="0"/>
    <n v="0"/>
  </r>
  <r>
    <s v="ОПШТИНА РАЖАЊ"/>
    <x v="0"/>
    <n v="1"/>
    <n v="1"/>
    <n v="0"/>
    <n v="1"/>
    <n v="0"/>
  </r>
  <r>
    <s v="ОПШТИНА РАЧА"/>
    <x v="7"/>
    <n v="1"/>
    <n v="1"/>
    <n v="1"/>
    <n v="0"/>
    <n v="0"/>
  </r>
  <r>
    <s v="ОПШТИНА РАЧА"/>
    <x v="5"/>
    <n v="2"/>
    <n v="2"/>
    <n v="2"/>
    <n v="0"/>
    <n v="0"/>
  </r>
  <r>
    <s v="ОПШТИНА РАЧА"/>
    <x v="2"/>
    <n v="2"/>
    <n v="2"/>
    <n v="2"/>
    <n v="0"/>
    <n v="0"/>
  </r>
  <r>
    <s v="ОПШТИНА РАЧА"/>
    <x v="3"/>
    <n v="1"/>
    <n v="1"/>
    <n v="1"/>
    <n v="0"/>
    <n v="0"/>
  </r>
  <r>
    <s v="ОПШТИНА РАЧА"/>
    <x v="1"/>
    <n v="1"/>
    <n v="1"/>
    <n v="0"/>
    <n v="1"/>
    <n v="0"/>
  </r>
  <r>
    <s v="ОПШТИНА РАЧА"/>
    <x v="0"/>
    <n v="5"/>
    <n v="5"/>
    <n v="3"/>
    <n v="2"/>
    <n v="0"/>
  </r>
  <r>
    <s v="ОПШТИНА РАШКА"/>
    <x v="6"/>
    <n v="1"/>
    <n v="0"/>
    <n v="0"/>
    <n v="0"/>
    <n v="0"/>
  </r>
  <r>
    <s v="ОПШТИНА РАШКА"/>
    <x v="7"/>
    <n v="10"/>
    <n v="10"/>
    <n v="6"/>
    <n v="4"/>
    <n v="0"/>
  </r>
  <r>
    <s v="ОПШТИНА РАШКА"/>
    <x v="2"/>
    <n v="5"/>
    <n v="5"/>
    <n v="4"/>
    <n v="1"/>
    <n v="0"/>
  </r>
  <r>
    <s v="ОПШТИНА РАШКА"/>
    <x v="3"/>
    <n v="14"/>
    <n v="14"/>
    <n v="8"/>
    <n v="6"/>
    <n v="0"/>
  </r>
  <r>
    <s v="ОПШТИНА РАШКА"/>
    <x v="1"/>
    <n v="17"/>
    <n v="16"/>
    <n v="12"/>
    <n v="4"/>
    <n v="0"/>
  </r>
  <r>
    <s v="ОПШТИНА РАШКА"/>
    <x v="0"/>
    <n v="5"/>
    <n v="5"/>
    <n v="4"/>
    <n v="1"/>
    <n v="0"/>
  </r>
  <r>
    <s v="ОПШТИНА РЕКОВАЦ"/>
    <x v="2"/>
    <n v="1"/>
    <n v="1"/>
    <n v="1"/>
    <n v="0"/>
    <n v="0"/>
  </r>
  <r>
    <s v="ОПШТИНА РЕКОВАЦ"/>
    <x v="3"/>
    <n v="1"/>
    <n v="1"/>
    <n v="1"/>
    <n v="0"/>
    <n v="0"/>
  </r>
  <r>
    <s v="ОПШТИНА РУМА"/>
    <x v="7"/>
    <n v="3"/>
    <n v="3"/>
    <n v="1"/>
    <n v="2"/>
    <n v="0"/>
  </r>
  <r>
    <s v="ОПШТИНА РУМА"/>
    <x v="6"/>
    <n v="2"/>
    <n v="2"/>
    <n v="2"/>
    <n v="0"/>
    <n v="0"/>
  </r>
  <r>
    <s v="ОПШТИНА РУМА"/>
    <x v="5"/>
    <n v="1"/>
    <n v="0"/>
    <n v="0"/>
    <n v="0"/>
    <n v="0"/>
  </r>
  <r>
    <s v="ОПШТИНА РУМА"/>
    <x v="2"/>
    <n v="3"/>
    <n v="3"/>
    <n v="3"/>
    <n v="0"/>
    <n v="0"/>
  </r>
  <r>
    <s v="ОПШТИНА РУМА"/>
    <x v="3"/>
    <n v="5"/>
    <n v="5"/>
    <n v="5"/>
    <n v="0"/>
    <n v="0"/>
  </r>
  <r>
    <s v="ОПШТИНА РУМА"/>
    <x v="1"/>
    <n v="2"/>
    <n v="2"/>
    <n v="2"/>
    <n v="0"/>
    <n v="0"/>
  </r>
  <r>
    <s v="ОПШТИНА РУМА"/>
    <x v="0"/>
    <n v="13"/>
    <n v="9"/>
    <n v="8"/>
    <n v="1"/>
    <n v="0"/>
  </r>
  <r>
    <s v="ОПШТИНА СВИЛАЈНАЦ"/>
    <x v="7"/>
    <n v="1"/>
    <n v="1"/>
    <n v="1"/>
    <n v="0"/>
    <n v="0"/>
  </r>
  <r>
    <s v="ОПШТИНА СВИЛАЈНАЦ"/>
    <x v="2"/>
    <n v="3"/>
    <n v="3"/>
    <n v="3"/>
    <n v="0"/>
    <n v="0"/>
  </r>
  <r>
    <s v="ОПШТИНА СВИЛАЈНАЦ"/>
    <x v="3"/>
    <n v="4"/>
    <n v="4"/>
    <n v="4"/>
    <n v="0"/>
    <n v="0"/>
  </r>
  <r>
    <s v="ОПШТИНА СВИЛАЈНАЦ"/>
    <x v="1"/>
    <n v="2"/>
    <n v="2"/>
    <n v="2"/>
    <n v="0"/>
    <n v="0"/>
  </r>
  <r>
    <s v="ОПШТИНА СВИЛАЈНАЦ"/>
    <x v="0"/>
    <n v="9"/>
    <n v="9"/>
    <n v="9"/>
    <n v="0"/>
    <n v="0"/>
  </r>
  <r>
    <s v="ОПШТИНА СВРЉИГ"/>
    <x v="1"/>
    <n v="1"/>
    <n v="1"/>
    <n v="1"/>
    <n v="0"/>
    <n v="0"/>
  </r>
  <r>
    <s v="ОПШТИНА СЕНТА"/>
    <x v="1"/>
    <n v="5"/>
    <n v="4"/>
    <n v="2"/>
    <n v="2"/>
    <n v="1"/>
  </r>
  <r>
    <s v="ОПШТИНА СЕЧАЊ"/>
    <x v="7"/>
    <n v="1"/>
    <n v="1"/>
    <n v="1"/>
    <n v="0"/>
    <n v="0"/>
  </r>
  <r>
    <s v="ОПШТИНА СЕЧАЊ"/>
    <x v="3"/>
    <n v="1"/>
    <n v="0"/>
    <n v="0"/>
    <n v="0"/>
    <n v="1"/>
  </r>
  <r>
    <s v="ОПШТИНА СЕЧАЊ"/>
    <x v="1"/>
    <n v="1"/>
    <n v="1"/>
    <n v="1"/>
    <n v="0"/>
    <n v="0"/>
  </r>
  <r>
    <s v="ОПШТИНА СЈЕНИЦА"/>
    <x v="5"/>
    <n v="4"/>
    <n v="4"/>
    <n v="2"/>
    <n v="2"/>
    <n v="0"/>
  </r>
  <r>
    <s v="ОПШТИНА СЈЕНИЦА"/>
    <x v="3"/>
    <n v="5"/>
    <n v="4"/>
    <n v="4"/>
    <n v="0"/>
    <n v="0"/>
  </r>
  <r>
    <s v="ОПШТИНА СЈЕНИЦА"/>
    <x v="1"/>
    <n v="6"/>
    <n v="5"/>
    <n v="5"/>
    <n v="0"/>
    <n v="0"/>
  </r>
  <r>
    <s v="ОПШТИНА СМЕДЕРЕВСКА ПАЛАНКА"/>
    <x v="2"/>
    <n v="4"/>
    <n v="4"/>
    <n v="4"/>
    <n v="0"/>
    <n v="0"/>
  </r>
  <r>
    <s v="ОПШТИНА СМЕДЕРЕВСКА ПАЛАНКА"/>
    <x v="3"/>
    <n v="3"/>
    <n v="2"/>
    <n v="2"/>
    <n v="0"/>
    <n v="0"/>
  </r>
  <r>
    <s v="ОПШТИНА СМЕДЕРЕВСКА ПАЛАНКА"/>
    <x v="1"/>
    <n v="15"/>
    <n v="14"/>
    <n v="9"/>
    <n v="5"/>
    <n v="0"/>
  </r>
  <r>
    <s v="ОПШТИНА СМЕДЕРЕВСКА ПАЛАНКА"/>
    <x v="0"/>
    <n v="6"/>
    <n v="6"/>
    <n v="5"/>
    <n v="1"/>
    <n v="0"/>
  </r>
  <r>
    <s v="ОПШТИНА СОКОБАЊА"/>
    <x v="6"/>
    <n v="1"/>
    <n v="1"/>
    <n v="1"/>
    <n v="0"/>
    <n v="0"/>
  </r>
  <r>
    <s v="ОПШТИНА СОКОБАЊА"/>
    <x v="5"/>
    <n v="1"/>
    <n v="1"/>
    <n v="0"/>
    <n v="1"/>
    <n v="0"/>
  </r>
  <r>
    <s v="ОПШТИНА СОКОБАЊА"/>
    <x v="2"/>
    <n v="3"/>
    <n v="3"/>
    <n v="3"/>
    <n v="0"/>
    <n v="0"/>
  </r>
  <r>
    <s v="ОПШТИНА СОКОБАЊА"/>
    <x v="3"/>
    <n v="4"/>
    <n v="4"/>
    <n v="4"/>
    <n v="0"/>
    <n v="0"/>
  </r>
  <r>
    <s v="ОПШТИНА СОКОБАЊА"/>
    <x v="1"/>
    <n v="5"/>
    <n v="4"/>
    <n v="4"/>
    <n v="0"/>
    <n v="0"/>
  </r>
  <r>
    <s v="ОПШТИНА СОКОБАЊА"/>
    <x v="0"/>
    <n v="4"/>
    <n v="4"/>
    <n v="4"/>
    <n v="0"/>
    <n v="0"/>
  </r>
  <r>
    <s v="ОПШТИНА СРБОБРАН"/>
    <x v="6"/>
    <n v="1"/>
    <n v="1"/>
    <n v="1"/>
    <n v="0"/>
    <n v="0"/>
  </r>
  <r>
    <s v="ОПШТИНА СРБОБРАН"/>
    <x v="2"/>
    <n v="2"/>
    <n v="2"/>
    <n v="1"/>
    <n v="1"/>
    <n v="0"/>
  </r>
  <r>
    <s v="ОПШТИНА СРБОБРАН"/>
    <x v="3"/>
    <n v="5"/>
    <n v="5"/>
    <n v="4"/>
    <n v="1"/>
    <n v="0"/>
  </r>
  <r>
    <s v="ОПШТИНА СРБОБРАН"/>
    <x v="1"/>
    <n v="17"/>
    <n v="16"/>
    <n v="11"/>
    <n v="5"/>
    <n v="0"/>
  </r>
  <r>
    <s v="ОПШТИНА СРБОБРАН"/>
    <x v="0"/>
    <n v="2"/>
    <n v="1"/>
    <n v="0"/>
    <n v="1"/>
    <n v="0"/>
  </r>
  <r>
    <s v="ОПШТИНА СРЕМСКИ КАРЛОВЦИ"/>
    <x v="7"/>
    <n v="2"/>
    <n v="2"/>
    <n v="2"/>
    <n v="0"/>
    <n v="0"/>
  </r>
  <r>
    <s v="ОПШТИНА СРЕМСКИ КАРЛОВЦИ"/>
    <x v="6"/>
    <n v="1"/>
    <n v="1"/>
    <n v="1"/>
    <n v="0"/>
    <n v="0"/>
  </r>
  <r>
    <s v="ОПШТИНА СРЕМСКИ КАРЛОВЦИ"/>
    <x v="5"/>
    <n v="1"/>
    <n v="1"/>
    <n v="1"/>
    <n v="0"/>
    <n v="0"/>
  </r>
  <r>
    <s v="ОПШТИНА СРЕМСКИ КАРЛОВЦИ"/>
    <x v="2"/>
    <n v="1"/>
    <n v="1"/>
    <n v="1"/>
    <n v="0"/>
    <n v="0"/>
  </r>
  <r>
    <s v="ОПШТИНА СРЕМСКИ КАРЛОВЦИ"/>
    <x v="3"/>
    <n v="1"/>
    <n v="1"/>
    <n v="1"/>
    <n v="0"/>
    <n v="0"/>
  </r>
  <r>
    <s v="ОПШТИНА СРЕМСКИ КАРЛОВЦИ"/>
    <x v="1"/>
    <n v="1"/>
    <n v="1"/>
    <n v="1"/>
    <n v="0"/>
    <n v="0"/>
  </r>
  <r>
    <s v="ОПШТИНА СРЕМСКИ КАРЛОВЦИ"/>
    <x v="0"/>
    <n v="1"/>
    <n v="1"/>
    <n v="1"/>
    <n v="0"/>
    <n v="0"/>
  </r>
  <r>
    <s v="ОПШТИНА СТАРА ПАЗОВА"/>
    <x v="7"/>
    <n v="4"/>
    <n v="4"/>
    <n v="1"/>
    <n v="3"/>
    <n v="0"/>
  </r>
  <r>
    <s v="ОПШТИНА СТАРА ПАЗОВА"/>
    <x v="6"/>
    <n v="1"/>
    <n v="1"/>
    <n v="1"/>
    <n v="0"/>
    <n v="0"/>
  </r>
  <r>
    <s v="ОПШТИНА СТАРА ПАЗОВА"/>
    <x v="2"/>
    <n v="11"/>
    <n v="10"/>
    <n v="6"/>
    <n v="4"/>
    <n v="0"/>
  </r>
  <r>
    <s v="ОПШТИНА СТАРА ПАЗОВА"/>
    <x v="3"/>
    <n v="19"/>
    <n v="17"/>
    <n v="14"/>
    <n v="3"/>
    <n v="0"/>
  </r>
  <r>
    <s v="ОПШТИНА СТАРА ПАЗОВА"/>
    <x v="1"/>
    <n v="10"/>
    <n v="9"/>
    <n v="7"/>
    <n v="2"/>
    <n v="0"/>
  </r>
  <r>
    <s v="ОПШТИНА СТАРА ПАЗОВА"/>
    <x v="0"/>
    <n v="13"/>
    <n v="13"/>
    <n v="10"/>
    <n v="3"/>
    <n v="0"/>
  </r>
  <r>
    <s v="ОПШТИНА СУРДУЛИЦА"/>
    <x v="7"/>
    <n v="5"/>
    <n v="5"/>
    <n v="4"/>
    <n v="1"/>
    <n v="0"/>
  </r>
  <r>
    <s v="ОПШТИНА СУРДУЛИЦА"/>
    <x v="6"/>
    <n v="1"/>
    <n v="1"/>
    <n v="1"/>
    <n v="0"/>
    <n v="0"/>
  </r>
  <r>
    <s v="ОПШТИНА СУРДУЛИЦА"/>
    <x v="2"/>
    <n v="4"/>
    <n v="4"/>
    <n v="4"/>
    <n v="0"/>
    <n v="0"/>
  </r>
  <r>
    <s v="ОПШТИНА СУРДУЛИЦА"/>
    <x v="3"/>
    <n v="7"/>
    <n v="7"/>
    <n v="6"/>
    <n v="1"/>
    <n v="0"/>
  </r>
  <r>
    <s v="ОПШТИНА СУРДУЛИЦА"/>
    <x v="1"/>
    <n v="4"/>
    <n v="4"/>
    <n v="3"/>
    <n v="1"/>
    <n v="0"/>
  </r>
  <r>
    <s v="ОПШТИНА СУРДУЛИЦА"/>
    <x v="0"/>
    <n v="4"/>
    <n v="4"/>
    <n v="2"/>
    <n v="2"/>
    <n v="0"/>
  </r>
  <r>
    <s v="ОПШТИНА ТЕМЕРИН"/>
    <x v="7"/>
    <n v="21"/>
    <n v="21"/>
    <n v="19"/>
    <n v="2"/>
    <n v="0"/>
  </r>
  <r>
    <s v="ОПШТИНА ТЕМЕРИН"/>
    <x v="6"/>
    <n v="1"/>
    <n v="1"/>
    <n v="1"/>
    <n v="0"/>
    <n v="0"/>
  </r>
  <r>
    <s v="ОПШТИНА ТЕМЕРИН"/>
    <x v="5"/>
    <n v="1"/>
    <n v="1"/>
    <n v="1"/>
    <n v="0"/>
    <n v="0"/>
  </r>
  <r>
    <s v="ОПШТИНА ТЕМЕРИН"/>
    <x v="2"/>
    <n v="5"/>
    <n v="5"/>
    <n v="5"/>
    <n v="0"/>
    <n v="0"/>
  </r>
  <r>
    <s v="ОПШТИНА ТЕМЕРИН"/>
    <x v="3"/>
    <n v="8"/>
    <n v="8"/>
    <n v="8"/>
    <n v="0"/>
    <n v="0"/>
  </r>
  <r>
    <s v="ОПШТИНА ТЕМЕРИН"/>
    <x v="1"/>
    <n v="17"/>
    <n v="16"/>
    <n v="12"/>
    <n v="4"/>
    <n v="0"/>
  </r>
  <r>
    <s v="ОПШТИНА ТЕМЕРИН"/>
    <x v="0"/>
    <n v="9"/>
    <n v="9"/>
    <n v="9"/>
    <n v="0"/>
    <n v="0"/>
  </r>
  <r>
    <s v="ОПШТИНА ТИТЕЛ"/>
    <x v="7"/>
    <n v="4"/>
    <n v="4"/>
    <n v="2"/>
    <n v="2"/>
    <n v="0"/>
  </r>
  <r>
    <s v="ОПШТИНА ТИТЕЛ"/>
    <x v="6"/>
    <n v="2"/>
    <n v="2"/>
    <n v="2"/>
    <n v="0"/>
    <n v="0"/>
  </r>
  <r>
    <s v="ОПШТИНА ТИТЕЛ"/>
    <x v="3"/>
    <n v="4"/>
    <n v="4"/>
    <n v="4"/>
    <n v="0"/>
    <n v="0"/>
  </r>
  <r>
    <s v="ОПШТИНА ТИТЕЛ"/>
    <x v="1"/>
    <n v="2"/>
    <n v="1"/>
    <n v="1"/>
    <n v="0"/>
    <n v="0"/>
  </r>
  <r>
    <s v="ОПШТИНА ТИТЕЛ"/>
    <x v="0"/>
    <n v="2"/>
    <n v="2"/>
    <n v="2"/>
    <n v="0"/>
    <n v="0"/>
  </r>
  <r>
    <s v="ОПШТИНА ТОПОЛА"/>
    <x v="6"/>
    <n v="1"/>
    <n v="1"/>
    <n v="1"/>
    <n v="0"/>
    <n v="0"/>
  </r>
  <r>
    <s v="ОПШТИНА ТОПОЛА"/>
    <x v="7"/>
    <n v="1"/>
    <n v="1"/>
    <n v="1"/>
    <n v="0"/>
    <n v="0"/>
  </r>
  <r>
    <s v="ОПШТИНА ТОПОЛА"/>
    <x v="3"/>
    <n v="3"/>
    <n v="3"/>
    <n v="2"/>
    <n v="1"/>
    <n v="0"/>
  </r>
  <r>
    <s v="ОПШТИНА ТОПОЛА"/>
    <x v="0"/>
    <n v="3"/>
    <n v="3"/>
    <n v="3"/>
    <n v="0"/>
    <n v="0"/>
  </r>
  <r>
    <s v="ОПШТИНА ТРСТЕНИК"/>
    <x v="7"/>
    <n v="1"/>
    <n v="1"/>
    <n v="1"/>
    <n v="0"/>
    <n v="0"/>
  </r>
  <r>
    <s v="ОПШТИНА ТРСТЕНИК"/>
    <x v="6"/>
    <n v="1"/>
    <n v="1"/>
    <n v="1"/>
    <n v="0"/>
    <n v="0"/>
  </r>
  <r>
    <s v="ОПШТИНА ТРСТЕНИК"/>
    <x v="2"/>
    <n v="5"/>
    <n v="5"/>
    <n v="4"/>
    <n v="1"/>
    <n v="0"/>
  </r>
  <r>
    <s v="ОПШТИНА ТРСТЕНИК"/>
    <x v="3"/>
    <n v="10"/>
    <n v="10"/>
    <n v="10"/>
    <n v="0"/>
    <n v="0"/>
  </r>
  <r>
    <s v="ОПШТИНА ТРСТЕНИК"/>
    <x v="1"/>
    <n v="7"/>
    <n v="7"/>
    <n v="6"/>
    <n v="1"/>
    <n v="0"/>
  </r>
  <r>
    <s v="ОПШТИНА ТРСТЕНИК"/>
    <x v="0"/>
    <n v="11"/>
    <n v="11"/>
    <n v="11"/>
    <n v="0"/>
    <n v="0"/>
  </r>
  <r>
    <s v="ОПШТИНА ТУТИН"/>
    <x v="2"/>
    <n v="1"/>
    <n v="1"/>
    <n v="1"/>
    <n v="0"/>
    <n v="0"/>
  </r>
  <r>
    <s v="ОПШТИНА ТУТИН"/>
    <x v="3"/>
    <n v="1"/>
    <n v="1"/>
    <n v="1"/>
    <n v="0"/>
    <n v="0"/>
  </r>
  <r>
    <s v="ОПШТИНА ТУТИН"/>
    <x v="1"/>
    <n v="2"/>
    <n v="1"/>
    <n v="1"/>
    <n v="0"/>
    <n v="0"/>
  </r>
  <r>
    <s v="ОПШТИНА ЋИЋЕВАЦ"/>
    <x v="3"/>
    <n v="1"/>
    <n v="1"/>
    <n v="1"/>
    <n v="0"/>
    <n v="0"/>
  </r>
  <r>
    <s v="ОПШТИНА ЋИЋЕВАЦ"/>
    <x v="1"/>
    <n v="1"/>
    <n v="1"/>
    <n v="1"/>
    <n v="0"/>
    <n v="0"/>
  </r>
  <r>
    <s v="ОПШТИНА ЋИЋЕВАЦ"/>
    <x v="0"/>
    <n v="2"/>
    <n v="2"/>
    <n v="2"/>
    <n v="0"/>
    <n v="0"/>
  </r>
  <r>
    <s v="ОПШТИНА ЋУПРИЈА"/>
    <x v="7"/>
    <n v="5"/>
    <n v="5"/>
    <n v="1"/>
    <n v="4"/>
    <n v="0"/>
  </r>
  <r>
    <s v="ОПШТИНА ЋУПРИЈА"/>
    <x v="6"/>
    <n v="2"/>
    <n v="1"/>
    <n v="0"/>
    <n v="1"/>
    <n v="0"/>
  </r>
  <r>
    <s v="ОПШТИНА ЋУПРИЈА"/>
    <x v="2"/>
    <n v="2"/>
    <n v="2"/>
    <n v="2"/>
    <n v="0"/>
    <n v="0"/>
  </r>
  <r>
    <s v="ОПШТИНА ЋУПРИЈА"/>
    <x v="3"/>
    <n v="5"/>
    <n v="5"/>
    <n v="3"/>
    <n v="2"/>
    <n v="0"/>
  </r>
  <r>
    <s v="ОПШТИНА ЋУПРИЈА"/>
    <x v="1"/>
    <n v="6"/>
    <n v="6"/>
    <n v="5"/>
    <n v="1"/>
    <n v="0"/>
  </r>
  <r>
    <s v="ОПШТИНА ЋУПРИЈА"/>
    <x v="0"/>
    <n v="11"/>
    <n v="11"/>
    <n v="7"/>
    <n v="4"/>
    <n v="0"/>
  </r>
  <r>
    <s v="ОПШТИНА УБ"/>
    <x v="7"/>
    <n v="4"/>
    <n v="4"/>
    <n v="4"/>
    <n v="0"/>
    <n v="0"/>
  </r>
  <r>
    <s v="ОПШТИНА УБ"/>
    <x v="6"/>
    <n v="4"/>
    <n v="4"/>
    <n v="4"/>
    <n v="0"/>
    <n v="0"/>
  </r>
  <r>
    <s v="ОПШТИНА УБ"/>
    <x v="2"/>
    <n v="1"/>
    <n v="1"/>
    <n v="1"/>
    <n v="0"/>
    <n v="0"/>
  </r>
  <r>
    <s v="ОПШТИНА УБ"/>
    <x v="3"/>
    <n v="7"/>
    <n v="7"/>
    <n v="7"/>
    <n v="0"/>
    <n v="0"/>
  </r>
  <r>
    <s v="ОПШТИНА УБ"/>
    <x v="1"/>
    <n v="10"/>
    <n v="9"/>
    <n v="7"/>
    <n v="2"/>
    <n v="0"/>
  </r>
  <r>
    <s v="ОПШТИНА УБ"/>
    <x v="0"/>
    <n v="2"/>
    <n v="2"/>
    <n v="2"/>
    <n v="0"/>
    <n v="0"/>
  </r>
  <r>
    <s v="ОПШТИНА ЦРНА ТРАВА"/>
    <x v="1"/>
    <n v="1"/>
    <n v="0"/>
    <n v="0"/>
    <n v="0"/>
    <n v="0"/>
  </r>
  <r>
    <s v="ОПШТИНА ЦРНА ТРАВА"/>
    <x v="0"/>
    <n v="1"/>
    <n v="1"/>
    <n v="1"/>
    <n v="0"/>
    <n v="0"/>
  </r>
  <r>
    <s v="ОПШТИНА ЧАЈЕТИНА"/>
    <x v="7"/>
    <n v="5"/>
    <n v="2"/>
    <n v="1"/>
    <n v="1"/>
    <n v="0"/>
  </r>
  <r>
    <s v="ОПШТИНА ЧАЈЕТИНА"/>
    <x v="6"/>
    <n v="2"/>
    <n v="2"/>
    <n v="2"/>
    <n v="0"/>
    <n v="0"/>
  </r>
  <r>
    <s v="ОПШТИНА ЧАЈЕТИНА"/>
    <x v="2"/>
    <n v="5"/>
    <n v="5"/>
    <n v="3"/>
    <n v="2"/>
    <n v="0"/>
  </r>
  <r>
    <s v="ОПШТИНА ЧАЈЕТИНА"/>
    <x v="3"/>
    <n v="15"/>
    <n v="11"/>
    <n v="8"/>
    <n v="3"/>
    <n v="0"/>
  </r>
  <r>
    <s v="ОПШТИНА ЧАЈЕТИНА"/>
    <x v="1"/>
    <n v="26"/>
    <n v="20"/>
    <n v="20"/>
    <n v="0"/>
    <n v="1"/>
  </r>
  <r>
    <s v="ОПШТИНА ЧАЈЕТИНА"/>
    <x v="0"/>
    <n v="4"/>
    <n v="3"/>
    <n v="3"/>
    <n v="0"/>
    <n v="0"/>
  </r>
  <r>
    <s v="ОПШТИНА ЧОКА"/>
    <x v="1"/>
    <n v="2"/>
    <n v="2"/>
    <n v="1"/>
    <n v="1"/>
    <n v="0"/>
  </r>
  <r>
    <s v="ОПШТИНА ЧОКА"/>
    <x v="0"/>
    <n v="3"/>
    <n v="3"/>
    <n v="3"/>
    <n v="0"/>
    <n v="0"/>
  </r>
  <r>
    <s v="ОПШТИНА ШИД"/>
    <x v="7"/>
    <n v="2"/>
    <n v="2"/>
    <n v="1"/>
    <n v="1"/>
    <n v="0"/>
  </r>
  <r>
    <s v="ОПШТИНА ШИД"/>
    <x v="2"/>
    <n v="6"/>
    <n v="6"/>
    <n v="5"/>
    <n v="1"/>
    <n v="0"/>
  </r>
  <r>
    <s v="ОПШТИНА ШИД"/>
    <x v="3"/>
    <n v="7"/>
    <n v="7"/>
    <n v="7"/>
    <n v="0"/>
    <n v="0"/>
  </r>
  <r>
    <s v="ОПШТИНА ШИД"/>
    <x v="1"/>
    <n v="10"/>
    <n v="10"/>
    <n v="8"/>
    <n v="2"/>
    <n v="0"/>
  </r>
  <r>
    <s v="ОПШТИНА ШИД"/>
    <x v="0"/>
    <n v="2"/>
    <n v="2"/>
    <n v="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grandTotalCaption="Сумарно" updatedVersion="4" minRefreshableVersion="3" useAutoFormatting="1" itemPrintTitles="1" createdVersion="4" indent="0" outline="1" outlineData="1" multipleFieldFilters="0" rowHeaderCaption="Измене дозвола/Захтеви за усаглашавање">
  <location ref="B37:F47" firstHeaderRow="0" firstDataRow="1" firstDataCol="1"/>
  <pivotFields count="7">
    <pivotField showAll="0"/>
    <pivotField axis="axisRow" showAll="0">
      <items count="10">
        <item x="7"/>
        <item x="6"/>
        <item x="8"/>
        <item x="5"/>
        <item x="2"/>
        <item x="3"/>
        <item x="1"/>
        <item x="4"/>
        <item x="0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рој поднетих пријава" fld="2" baseField="0" baseItem="0"/>
    <dataField name="Број решених пријава" fld="3" baseField="0" baseItem="0"/>
    <dataField name="Број позитивно решених пријава" fld="4" baseField="0" baseItem="0"/>
    <dataField name="Број негативно решених пријава" fld="5" baseField="0" baseItem="0"/>
  </dataFields>
  <formats count="15">
    <format dxfId="192">
      <pivotArea outline="0" collapsedLevelsAreSubtotals="1" fieldPosition="0"/>
    </format>
    <format dxfId="191">
      <pivotArea outline="0" collapsedLevelsAreSubtotals="1" fieldPosition="0"/>
    </format>
    <format dxfId="190">
      <pivotArea field="1" type="button" dataOnly="0" labelOnly="1" outline="0" axis="axisRow" fieldPosition="0"/>
    </format>
    <format dxfId="18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6">
      <pivotArea grandRow="1" outline="0" collapsedLevelsAreSubtotals="1" fieldPosition="0"/>
    </format>
    <format dxfId="185">
      <pivotArea dataOnly="0" labelOnly="1" grandRow="1" outline="0" fieldPosition="0"/>
    </format>
    <format dxfId="184">
      <pivotArea grandRow="1" outline="0" collapsedLevelsAreSubtotals="1" fieldPosition="0"/>
    </format>
    <format dxfId="183">
      <pivotArea dataOnly="0" labelOnly="1" grandRow="1" outline="0" fieldPosition="0"/>
    </format>
    <format dxfId="182">
      <pivotArea type="all" dataOnly="0" outline="0" fieldPosition="0"/>
    </format>
    <format dxfId="181">
      <pivotArea field="1" type="button" dataOnly="0" labelOnly="1" outline="0" axis="axisRow" fieldPosition="0"/>
    </format>
    <format dxfId="18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9">
      <pivotArea field="1" type="button" dataOnly="0" labelOnly="1" outline="0" axis="axisRow" fieldPosition="0"/>
    </format>
    <format dxfId="17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grandTotalCaption="Сумарно" updatedVersion="4" minRefreshableVersion="3" useAutoFormatting="1" itemPrintTitles="1" createdVersion="4" indent="0" outline="1" outlineData="1" multipleFieldFilters="0" chartFormat="1" rowHeaderCaption="Тип захтева" fieldListSortAscending="1">
  <location ref="B2:F20" firstHeaderRow="0" firstDataRow="1" firstDataCol="1"/>
  <pivotFields count="7">
    <pivotField showAll="0"/>
    <pivotField axis="axisRow" showAll="0">
      <items count="18">
        <item x="12"/>
        <item x="0"/>
        <item x="15"/>
        <item x="14"/>
        <item x="11"/>
        <item x="4"/>
        <item x="1"/>
        <item x="2"/>
        <item x="16"/>
        <item x="3"/>
        <item x="13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рој поднетих захтева" fld="2" baseField="0" baseItem="0"/>
    <dataField name="Број решених захтева" fld="3" baseField="0" baseItem="0"/>
    <dataField name="Број позитивно решених захтева" fld="4" baseField="0" baseItem="0"/>
    <dataField name="Број негативно решених захтева" fld="5" baseField="0" baseItem="0"/>
  </dataFields>
  <formats count="21">
    <format dxfId="213">
      <pivotArea field="1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1">
      <pivotArea field="1" type="button" dataOnly="0" labelOnly="1" outline="0" axis="axisRow" fieldPosition="0"/>
    </format>
    <format dxfId="2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9">
      <pivotArea field="1" type="button" dataOnly="0" labelOnly="1" outline="0" axis="axisRow" fieldPosition="0"/>
    </format>
    <format dxfId="20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5">
      <pivotArea field="1" type="button" dataOnly="0" labelOnly="1" outline="0" axis="axisRow" fieldPosition="0"/>
    </format>
    <format dxfId="20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3">
      <pivotArea grandRow="1" outline="0" collapsedLevelsAreSubtotals="1" fieldPosition="0"/>
    </format>
    <format dxfId="202">
      <pivotArea dataOnly="0" labelOnly="1" grandRow="1" outline="0" fieldPosition="0"/>
    </format>
    <format dxfId="201">
      <pivotArea grandRow="1" outline="0" collapsedLevelsAreSubtotals="1" fieldPosition="0"/>
    </format>
    <format dxfId="200">
      <pivotArea dataOnly="0" labelOnly="1" grandRow="1" outline="0" fieldPosition="0"/>
    </format>
    <format dxfId="199">
      <pivotArea grandRow="1" outline="0" collapsedLevelsAreSubtotals="1" fieldPosition="0"/>
    </format>
    <format dxfId="198">
      <pivotArea dataOnly="0" labelOnly="1" grandRow="1" outline="0" fieldPosition="0"/>
    </format>
    <format dxfId="197">
      <pivotArea collapsedLevelsAreSubtotals="1" fieldPosition="0">
        <references count="1">
          <reference field="1" count="0"/>
        </references>
      </pivotArea>
    </format>
    <format dxfId="196">
      <pivotArea collapsedLevelsAreSubtotals="1" fieldPosition="0">
        <references count="1">
          <reference field="1" count="0"/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grandTotalCaption="Сумарно" updatedVersion="4" minRefreshableVersion="3" useAutoFormatting="1" itemPrintTitles="1" createdVersion="4" indent="0" outline="1" outlineData="1" multipleFieldFilters="0" rowHeaderCaption="Локална самоуправа">
  <location ref="B2:F176" firstHeaderRow="0" firstDataRow="1" firstDataCol="1"/>
  <pivotFields count="7">
    <pivotField axis="axisRow" showAll="0">
      <items count="163">
        <item sd="0" x="25"/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t="default"/>
      </items>
    </pivotField>
    <pivotField axis="axisRow" showAll="0">
      <items count="18">
        <item x="12"/>
        <item x="0"/>
        <item x="15"/>
        <item x="14"/>
        <item x="11"/>
        <item x="4"/>
        <item x="1"/>
        <item x="2"/>
        <item x="16"/>
        <item x="3"/>
        <item x="13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74">
    <i>
      <x/>
    </i>
    <i>
      <x v="1"/>
    </i>
    <i r="1">
      <x v="1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рој поднетих пријава" fld="2" baseField="0" baseItem="0"/>
    <dataField name="Број решених пријава" fld="3" baseField="0" baseItem="0"/>
    <dataField name="Број позитивно решених пријава" fld="4" baseField="0" baseItem="0"/>
    <dataField name="Број негативно решених пријава" fld="5" baseField="0" baseItem="0"/>
  </dataFields>
  <formats count="178">
    <format dxfId="177">
      <pivotArea outline="0" collapsedLevelsAreSubtotals="1" fieldPosition="0"/>
    </format>
    <format dxfId="176">
      <pivotArea outline="0" collapsedLevelsAreSubtotals="1" fieldPosition="0"/>
    </format>
    <format dxfId="175">
      <pivotArea field="0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3">
      <pivotArea field="0" type="button" dataOnly="0" labelOnly="1" outline="0" axis="axisRow" fieldPosition="0"/>
    </format>
    <format dxfId="1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1">
      <pivotArea field="0" type="button" dataOnly="0" labelOnly="1" outline="0" axis="axisRow" fieldPosition="0"/>
    </format>
    <format dxfId="1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7">
      <pivotArea collapsedLevelsAreSubtotals="1" fieldPosition="0">
        <references count="1">
          <reference field="0" count="1">
            <x v="0"/>
          </reference>
        </references>
      </pivotArea>
    </format>
    <format dxfId="166">
      <pivotArea collapsedLevelsAreSubtotals="1" fieldPosition="0">
        <references count="1">
          <reference field="0" count="1">
            <x v="1"/>
          </reference>
        </references>
      </pivotArea>
    </format>
    <format dxfId="165">
      <pivotArea collapsedLevelsAreSubtotals="1" fieldPosition="0">
        <references count="1">
          <reference field="0" count="1">
            <x v="2"/>
          </reference>
        </references>
      </pivotArea>
    </format>
    <format dxfId="164">
      <pivotArea collapsedLevelsAreSubtotals="1" fieldPosition="0">
        <references count="1">
          <reference field="0" count="1">
            <x v="3"/>
          </reference>
        </references>
      </pivotArea>
    </format>
    <format dxfId="163">
      <pivotArea collapsedLevelsAreSubtotals="1" fieldPosition="0">
        <references count="1">
          <reference field="0" count="1">
            <x v="4"/>
          </reference>
        </references>
      </pivotArea>
    </format>
    <format dxfId="162">
      <pivotArea collapsedLevelsAreSubtotals="1" fieldPosition="0">
        <references count="1">
          <reference field="0" count="1">
            <x v="5"/>
          </reference>
        </references>
      </pivotArea>
    </format>
    <format dxfId="161">
      <pivotArea collapsedLevelsAreSubtotals="1" fieldPosition="0">
        <references count="1">
          <reference field="0" count="1">
            <x v="6"/>
          </reference>
        </references>
      </pivotArea>
    </format>
    <format dxfId="160">
      <pivotArea collapsedLevelsAreSubtotals="1" fieldPosition="0">
        <references count="1">
          <reference field="0" count="1">
            <x v="7"/>
          </reference>
        </references>
      </pivotArea>
    </format>
    <format dxfId="159">
      <pivotArea collapsedLevelsAreSubtotals="1" fieldPosition="0">
        <references count="1">
          <reference field="0" count="1">
            <x v="8"/>
          </reference>
        </references>
      </pivotArea>
    </format>
    <format dxfId="158">
      <pivotArea collapsedLevelsAreSubtotals="1" fieldPosition="0">
        <references count="1">
          <reference field="0" count="1">
            <x v="9"/>
          </reference>
        </references>
      </pivotArea>
    </format>
    <format dxfId="157">
      <pivotArea collapsedLevelsAreSubtotals="1" fieldPosition="0">
        <references count="1">
          <reference field="0" count="1">
            <x v="10"/>
          </reference>
        </references>
      </pivotArea>
    </format>
    <format dxfId="156">
      <pivotArea collapsedLevelsAreSubtotals="1" fieldPosition="0">
        <references count="1">
          <reference field="0" count="1">
            <x v="11"/>
          </reference>
        </references>
      </pivotArea>
    </format>
    <format dxfId="155">
      <pivotArea collapsedLevelsAreSubtotals="1" fieldPosition="0">
        <references count="1">
          <reference field="0" count="1">
            <x v="12"/>
          </reference>
        </references>
      </pivotArea>
    </format>
    <format dxfId="154">
      <pivotArea collapsedLevelsAreSubtotals="1" fieldPosition="0">
        <references count="1">
          <reference field="0" count="1">
            <x v="13"/>
          </reference>
        </references>
      </pivotArea>
    </format>
    <format dxfId="153">
      <pivotArea collapsedLevelsAreSubtotals="1" fieldPosition="0">
        <references count="1">
          <reference field="0" count="1">
            <x v="14"/>
          </reference>
        </references>
      </pivotArea>
    </format>
    <format dxfId="152">
      <pivotArea collapsedLevelsAreSubtotals="1" fieldPosition="0">
        <references count="1">
          <reference field="0" count="1">
            <x v="15"/>
          </reference>
        </references>
      </pivotArea>
    </format>
    <format dxfId="151">
      <pivotArea collapsedLevelsAreSubtotals="1" fieldPosition="0">
        <references count="1">
          <reference field="0" count="1">
            <x v="16"/>
          </reference>
        </references>
      </pivotArea>
    </format>
    <format dxfId="150">
      <pivotArea collapsedLevelsAreSubtotals="1" fieldPosition="0">
        <references count="1">
          <reference field="0" count="1">
            <x v="17"/>
          </reference>
        </references>
      </pivotArea>
    </format>
    <format dxfId="149">
      <pivotArea collapsedLevelsAreSubtotals="1" fieldPosition="0">
        <references count="1">
          <reference field="0" count="1">
            <x v="18"/>
          </reference>
        </references>
      </pivotArea>
    </format>
    <format dxfId="148">
      <pivotArea collapsedLevelsAreSubtotals="1" fieldPosition="0">
        <references count="1">
          <reference field="0" count="1">
            <x v="19"/>
          </reference>
        </references>
      </pivotArea>
    </format>
    <format dxfId="147">
      <pivotArea collapsedLevelsAreSubtotals="1" fieldPosition="0">
        <references count="1">
          <reference field="0" count="1">
            <x v="20"/>
          </reference>
        </references>
      </pivotArea>
    </format>
    <format dxfId="146">
      <pivotArea collapsedLevelsAreSubtotals="1" fieldPosition="0">
        <references count="1">
          <reference field="0" count="1">
            <x v="21"/>
          </reference>
        </references>
      </pivotArea>
    </format>
    <format dxfId="145">
      <pivotArea collapsedLevelsAreSubtotals="1" fieldPosition="0">
        <references count="1">
          <reference field="0" count="1">
            <x v="22"/>
          </reference>
        </references>
      </pivotArea>
    </format>
    <format dxfId="144">
      <pivotArea collapsedLevelsAreSubtotals="1" fieldPosition="0">
        <references count="1">
          <reference field="0" count="1">
            <x v="23"/>
          </reference>
        </references>
      </pivotArea>
    </format>
    <format dxfId="143">
      <pivotArea collapsedLevelsAreSubtotals="1" fieldPosition="0">
        <references count="1">
          <reference field="0" count="1">
            <x v="24"/>
          </reference>
        </references>
      </pivotArea>
    </format>
    <format dxfId="142">
      <pivotArea collapsedLevelsAreSubtotals="1" fieldPosition="0">
        <references count="1">
          <reference field="0" count="1">
            <x v="25"/>
          </reference>
        </references>
      </pivotArea>
    </format>
    <format dxfId="141">
      <pivotArea collapsedLevelsAreSubtotals="1" fieldPosition="0">
        <references count="1">
          <reference field="0" count="1">
            <x v="26"/>
          </reference>
        </references>
      </pivotArea>
    </format>
    <format dxfId="140">
      <pivotArea collapsedLevelsAreSubtotals="1" fieldPosition="0">
        <references count="1">
          <reference field="0" count="1">
            <x v="27"/>
          </reference>
        </references>
      </pivotArea>
    </format>
    <format dxfId="139">
      <pivotArea collapsedLevelsAreSubtotals="1" fieldPosition="0">
        <references count="1">
          <reference field="0" count="1">
            <x v="28"/>
          </reference>
        </references>
      </pivotArea>
    </format>
    <format dxfId="138">
      <pivotArea collapsedLevelsAreSubtotals="1" fieldPosition="0">
        <references count="1">
          <reference field="0" count="1">
            <x v="29"/>
          </reference>
        </references>
      </pivotArea>
    </format>
    <format dxfId="137">
      <pivotArea collapsedLevelsAreSubtotals="1" fieldPosition="0">
        <references count="1">
          <reference field="0" count="1">
            <x v="30"/>
          </reference>
        </references>
      </pivotArea>
    </format>
    <format dxfId="136">
      <pivotArea collapsedLevelsAreSubtotals="1" fieldPosition="0">
        <references count="1">
          <reference field="0" count="1">
            <x v="31"/>
          </reference>
        </references>
      </pivotArea>
    </format>
    <format dxfId="135">
      <pivotArea collapsedLevelsAreSubtotals="1" fieldPosition="0">
        <references count="1">
          <reference field="0" count="1">
            <x v="32"/>
          </reference>
        </references>
      </pivotArea>
    </format>
    <format dxfId="134">
      <pivotArea collapsedLevelsAreSubtotals="1" fieldPosition="0">
        <references count="1">
          <reference field="0" count="1">
            <x v="33"/>
          </reference>
        </references>
      </pivotArea>
    </format>
    <format dxfId="133">
      <pivotArea collapsedLevelsAreSubtotals="1" fieldPosition="0">
        <references count="1">
          <reference field="0" count="1">
            <x v="34"/>
          </reference>
        </references>
      </pivotArea>
    </format>
    <format dxfId="132">
      <pivotArea collapsedLevelsAreSubtotals="1" fieldPosition="0">
        <references count="1">
          <reference field="0" count="1">
            <x v="35"/>
          </reference>
        </references>
      </pivotArea>
    </format>
    <format dxfId="131">
      <pivotArea collapsedLevelsAreSubtotals="1" fieldPosition="0">
        <references count="1">
          <reference field="0" count="1">
            <x v="36"/>
          </reference>
        </references>
      </pivotArea>
    </format>
    <format dxfId="130">
      <pivotArea collapsedLevelsAreSubtotals="1" fieldPosition="0">
        <references count="1">
          <reference field="0" count="1">
            <x v="37"/>
          </reference>
        </references>
      </pivotArea>
    </format>
    <format dxfId="129">
      <pivotArea collapsedLevelsAreSubtotals="1" fieldPosition="0">
        <references count="1">
          <reference field="0" count="1">
            <x v="38"/>
          </reference>
        </references>
      </pivotArea>
    </format>
    <format dxfId="128">
      <pivotArea collapsedLevelsAreSubtotals="1" fieldPosition="0">
        <references count="1">
          <reference field="0" count="1">
            <x v="39"/>
          </reference>
        </references>
      </pivotArea>
    </format>
    <format dxfId="127">
      <pivotArea collapsedLevelsAreSubtotals="1" fieldPosition="0">
        <references count="1">
          <reference field="0" count="1">
            <x v="40"/>
          </reference>
        </references>
      </pivotArea>
    </format>
    <format dxfId="126">
      <pivotArea collapsedLevelsAreSubtotals="1" fieldPosition="0">
        <references count="1">
          <reference field="0" count="1">
            <x v="41"/>
          </reference>
        </references>
      </pivotArea>
    </format>
    <format dxfId="125">
      <pivotArea collapsedLevelsAreSubtotals="1" fieldPosition="0">
        <references count="1">
          <reference field="0" count="1">
            <x v="42"/>
          </reference>
        </references>
      </pivotArea>
    </format>
    <format dxfId="124">
      <pivotArea collapsedLevelsAreSubtotals="1" fieldPosition="0">
        <references count="1">
          <reference field="0" count="1">
            <x v="43"/>
          </reference>
        </references>
      </pivotArea>
    </format>
    <format dxfId="123">
      <pivotArea collapsedLevelsAreSubtotals="1" fieldPosition="0">
        <references count="1">
          <reference field="0" count="1">
            <x v="44"/>
          </reference>
        </references>
      </pivotArea>
    </format>
    <format dxfId="122">
      <pivotArea collapsedLevelsAreSubtotals="1" fieldPosition="0">
        <references count="1">
          <reference field="0" count="1">
            <x v="45"/>
          </reference>
        </references>
      </pivotArea>
    </format>
    <format dxfId="121">
      <pivotArea collapsedLevelsAreSubtotals="1" fieldPosition="0">
        <references count="1">
          <reference field="0" count="1">
            <x v="46"/>
          </reference>
        </references>
      </pivotArea>
    </format>
    <format dxfId="120">
      <pivotArea collapsedLevelsAreSubtotals="1" fieldPosition="0">
        <references count="1">
          <reference field="0" count="1">
            <x v="47"/>
          </reference>
        </references>
      </pivotArea>
    </format>
    <format dxfId="119">
      <pivotArea collapsedLevelsAreSubtotals="1" fieldPosition="0">
        <references count="1">
          <reference field="0" count="1">
            <x v="48"/>
          </reference>
        </references>
      </pivotArea>
    </format>
    <format dxfId="118">
      <pivotArea collapsedLevelsAreSubtotals="1" fieldPosition="0">
        <references count="1">
          <reference field="0" count="1">
            <x v="49"/>
          </reference>
        </references>
      </pivotArea>
    </format>
    <format dxfId="117">
      <pivotArea collapsedLevelsAreSubtotals="1" fieldPosition="0">
        <references count="1">
          <reference field="0" count="1">
            <x v="50"/>
          </reference>
        </references>
      </pivotArea>
    </format>
    <format dxfId="116">
      <pivotArea collapsedLevelsAreSubtotals="1" fieldPosition="0">
        <references count="1">
          <reference field="0" count="1">
            <x v="51"/>
          </reference>
        </references>
      </pivotArea>
    </format>
    <format dxfId="115">
      <pivotArea collapsedLevelsAreSubtotals="1" fieldPosition="0">
        <references count="1">
          <reference field="0" count="1">
            <x v="52"/>
          </reference>
        </references>
      </pivotArea>
    </format>
    <format dxfId="114">
      <pivotArea collapsedLevelsAreSubtotals="1" fieldPosition="0">
        <references count="1">
          <reference field="0" count="1">
            <x v="53"/>
          </reference>
        </references>
      </pivotArea>
    </format>
    <format dxfId="113">
      <pivotArea collapsedLevelsAreSubtotals="1" fieldPosition="0">
        <references count="1">
          <reference field="0" count="1">
            <x v="54"/>
          </reference>
        </references>
      </pivotArea>
    </format>
    <format dxfId="112">
      <pivotArea collapsedLevelsAreSubtotals="1" fieldPosition="0">
        <references count="1">
          <reference field="0" count="1">
            <x v="55"/>
          </reference>
        </references>
      </pivotArea>
    </format>
    <format dxfId="111">
      <pivotArea collapsedLevelsAreSubtotals="1" fieldPosition="0">
        <references count="1">
          <reference field="0" count="1">
            <x v="56"/>
          </reference>
        </references>
      </pivotArea>
    </format>
    <format dxfId="110">
      <pivotArea collapsedLevelsAreSubtotals="1" fieldPosition="0">
        <references count="1">
          <reference field="0" count="1">
            <x v="57"/>
          </reference>
        </references>
      </pivotArea>
    </format>
    <format dxfId="109">
      <pivotArea collapsedLevelsAreSubtotals="1" fieldPosition="0">
        <references count="1">
          <reference field="0" count="1">
            <x v="58"/>
          </reference>
        </references>
      </pivotArea>
    </format>
    <format dxfId="108">
      <pivotArea collapsedLevelsAreSubtotals="1" fieldPosition="0">
        <references count="1">
          <reference field="0" count="1">
            <x v="59"/>
          </reference>
        </references>
      </pivotArea>
    </format>
    <format dxfId="107">
      <pivotArea collapsedLevelsAreSubtotals="1" fieldPosition="0">
        <references count="1">
          <reference field="0" count="1">
            <x v="60"/>
          </reference>
        </references>
      </pivotArea>
    </format>
    <format dxfId="106">
      <pivotArea collapsedLevelsAreSubtotals="1" fieldPosition="0">
        <references count="1">
          <reference field="0" count="1">
            <x v="61"/>
          </reference>
        </references>
      </pivotArea>
    </format>
    <format dxfId="105">
      <pivotArea collapsedLevelsAreSubtotals="1" fieldPosition="0">
        <references count="1">
          <reference field="0" count="1">
            <x v="62"/>
          </reference>
        </references>
      </pivotArea>
    </format>
    <format dxfId="104">
      <pivotArea collapsedLevelsAreSubtotals="1" fieldPosition="0">
        <references count="1">
          <reference field="0" count="1">
            <x v="63"/>
          </reference>
        </references>
      </pivotArea>
    </format>
    <format dxfId="103">
      <pivotArea collapsedLevelsAreSubtotals="1" fieldPosition="0">
        <references count="1">
          <reference field="0" count="1">
            <x v="64"/>
          </reference>
        </references>
      </pivotArea>
    </format>
    <format dxfId="102">
      <pivotArea collapsedLevelsAreSubtotals="1" fieldPosition="0">
        <references count="1">
          <reference field="0" count="1">
            <x v="65"/>
          </reference>
        </references>
      </pivotArea>
    </format>
    <format dxfId="101">
      <pivotArea collapsedLevelsAreSubtotals="1" fieldPosition="0">
        <references count="1">
          <reference field="0" count="1">
            <x v="66"/>
          </reference>
        </references>
      </pivotArea>
    </format>
    <format dxfId="100">
      <pivotArea collapsedLevelsAreSubtotals="1" fieldPosition="0">
        <references count="1">
          <reference field="0" count="1">
            <x v="67"/>
          </reference>
        </references>
      </pivotArea>
    </format>
    <format dxfId="99">
      <pivotArea collapsedLevelsAreSubtotals="1" fieldPosition="0">
        <references count="1">
          <reference field="0" count="1">
            <x v="68"/>
          </reference>
        </references>
      </pivotArea>
    </format>
    <format dxfId="98">
      <pivotArea collapsedLevelsAreSubtotals="1" fieldPosition="0">
        <references count="1">
          <reference field="0" count="1">
            <x v="69"/>
          </reference>
        </references>
      </pivotArea>
    </format>
    <format dxfId="97">
      <pivotArea collapsedLevelsAreSubtotals="1" fieldPosition="0">
        <references count="1">
          <reference field="0" count="1">
            <x v="70"/>
          </reference>
        </references>
      </pivotArea>
    </format>
    <format dxfId="96">
      <pivotArea collapsedLevelsAreSubtotals="1" fieldPosition="0">
        <references count="1">
          <reference field="0" count="1">
            <x v="71"/>
          </reference>
        </references>
      </pivotArea>
    </format>
    <format dxfId="95">
      <pivotArea collapsedLevelsAreSubtotals="1" fieldPosition="0">
        <references count="1">
          <reference field="0" count="1">
            <x v="72"/>
          </reference>
        </references>
      </pivotArea>
    </format>
    <format dxfId="94">
      <pivotArea collapsedLevelsAreSubtotals="1" fieldPosition="0">
        <references count="1">
          <reference field="0" count="1">
            <x v="73"/>
          </reference>
        </references>
      </pivotArea>
    </format>
    <format dxfId="93">
      <pivotArea collapsedLevelsAreSubtotals="1" fieldPosition="0">
        <references count="1">
          <reference field="0" count="1">
            <x v="74"/>
          </reference>
        </references>
      </pivotArea>
    </format>
    <format dxfId="92">
      <pivotArea collapsedLevelsAreSubtotals="1" fieldPosition="0">
        <references count="1">
          <reference field="0" count="1">
            <x v="75"/>
          </reference>
        </references>
      </pivotArea>
    </format>
    <format dxfId="91">
      <pivotArea collapsedLevelsAreSubtotals="1" fieldPosition="0">
        <references count="1">
          <reference field="0" count="1">
            <x v="76"/>
          </reference>
        </references>
      </pivotArea>
    </format>
    <format dxfId="90">
      <pivotArea collapsedLevelsAreSubtotals="1" fieldPosition="0">
        <references count="1">
          <reference field="0" count="1">
            <x v="77"/>
          </reference>
        </references>
      </pivotArea>
    </format>
    <format dxfId="89">
      <pivotArea collapsedLevelsAreSubtotals="1" fieldPosition="0">
        <references count="1">
          <reference field="0" count="1">
            <x v="78"/>
          </reference>
        </references>
      </pivotArea>
    </format>
    <format dxfId="88">
      <pivotArea collapsedLevelsAreSubtotals="1" fieldPosition="0">
        <references count="1">
          <reference field="0" count="1">
            <x v="79"/>
          </reference>
        </references>
      </pivotArea>
    </format>
    <format dxfId="87">
      <pivotArea collapsedLevelsAreSubtotals="1" fieldPosition="0">
        <references count="1">
          <reference field="0" count="1">
            <x v="80"/>
          </reference>
        </references>
      </pivotArea>
    </format>
    <format dxfId="86">
      <pivotArea collapsedLevelsAreSubtotals="1" fieldPosition="0">
        <references count="1">
          <reference field="0" count="1">
            <x v="81"/>
          </reference>
        </references>
      </pivotArea>
    </format>
    <format dxfId="85">
      <pivotArea collapsedLevelsAreSubtotals="1" fieldPosition="0">
        <references count="1">
          <reference field="0" count="1">
            <x v="82"/>
          </reference>
        </references>
      </pivotArea>
    </format>
    <format dxfId="84">
      <pivotArea collapsedLevelsAreSubtotals="1" fieldPosition="0">
        <references count="1">
          <reference field="0" count="1">
            <x v="83"/>
          </reference>
        </references>
      </pivotArea>
    </format>
    <format dxfId="83">
      <pivotArea collapsedLevelsAreSubtotals="1" fieldPosition="0">
        <references count="1">
          <reference field="0" count="1">
            <x v="84"/>
          </reference>
        </references>
      </pivotArea>
    </format>
    <format dxfId="82">
      <pivotArea collapsedLevelsAreSubtotals="1" fieldPosition="0">
        <references count="1">
          <reference field="0" count="1">
            <x v="85"/>
          </reference>
        </references>
      </pivotArea>
    </format>
    <format dxfId="81">
      <pivotArea collapsedLevelsAreSubtotals="1" fieldPosition="0">
        <references count="1">
          <reference field="0" count="1">
            <x v="86"/>
          </reference>
        </references>
      </pivotArea>
    </format>
    <format dxfId="80">
      <pivotArea collapsedLevelsAreSubtotals="1" fieldPosition="0">
        <references count="1">
          <reference field="0" count="1">
            <x v="87"/>
          </reference>
        </references>
      </pivotArea>
    </format>
    <format dxfId="79">
      <pivotArea collapsedLevelsAreSubtotals="1" fieldPosition="0">
        <references count="1">
          <reference field="0" count="1">
            <x v="88"/>
          </reference>
        </references>
      </pivotArea>
    </format>
    <format dxfId="78">
      <pivotArea collapsedLevelsAreSubtotals="1" fieldPosition="0">
        <references count="1">
          <reference field="0" count="1">
            <x v="89"/>
          </reference>
        </references>
      </pivotArea>
    </format>
    <format dxfId="77">
      <pivotArea collapsedLevelsAreSubtotals="1" fieldPosition="0">
        <references count="1">
          <reference field="0" count="1">
            <x v="90"/>
          </reference>
        </references>
      </pivotArea>
    </format>
    <format dxfId="76">
      <pivotArea collapsedLevelsAreSubtotals="1" fieldPosition="0">
        <references count="1">
          <reference field="0" count="1">
            <x v="91"/>
          </reference>
        </references>
      </pivotArea>
    </format>
    <format dxfId="75">
      <pivotArea collapsedLevelsAreSubtotals="1" fieldPosition="0">
        <references count="1">
          <reference field="0" count="1">
            <x v="92"/>
          </reference>
        </references>
      </pivotArea>
    </format>
    <format dxfId="74">
      <pivotArea collapsedLevelsAreSubtotals="1" fieldPosition="0">
        <references count="1">
          <reference field="0" count="1">
            <x v="93"/>
          </reference>
        </references>
      </pivotArea>
    </format>
    <format dxfId="73">
      <pivotArea collapsedLevelsAreSubtotals="1" fieldPosition="0">
        <references count="1">
          <reference field="0" count="1">
            <x v="94"/>
          </reference>
        </references>
      </pivotArea>
    </format>
    <format dxfId="72">
      <pivotArea collapsedLevelsAreSubtotals="1" fieldPosition="0">
        <references count="1">
          <reference field="0" count="1">
            <x v="95"/>
          </reference>
        </references>
      </pivotArea>
    </format>
    <format dxfId="71">
      <pivotArea collapsedLevelsAreSubtotals="1" fieldPosition="0">
        <references count="1">
          <reference field="0" count="1">
            <x v="96"/>
          </reference>
        </references>
      </pivotArea>
    </format>
    <format dxfId="70">
      <pivotArea collapsedLevelsAreSubtotals="1" fieldPosition="0">
        <references count="1">
          <reference field="0" count="1">
            <x v="97"/>
          </reference>
        </references>
      </pivotArea>
    </format>
    <format dxfId="69">
      <pivotArea collapsedLevelsAreSubtotals="1" fieldPosition="0">
        <references count="1">
          <reference field="0" count="1">
            <x v="98"/>
          </reference>
        </references>
      </pivotArea>
    </format>
    <format dxfId="68">
      <pivotArea collapsedLevelsAreSubtotals="1" fieldPosition="0">
        <references count="1">
          <reference field="0" count="1">
            <x v="99"/>
          </reference>
        </references>
      </pivotArea>
    </format>
    <format dxfId="67">
      <pivotArea collapsedLevelsAreSubtotals="1" fieldPosition="0">
        <references count="1">
          <reference field="0" count="1">
            <x v="100"/>
          </reference>
        </references>
      </pivotArea>
    </format>
    <format dxfId="66">
      <pivotArea collapsedLevelsAreSubtotals="1" fieldPosition="0">
        <references count="1">
          <reference field="0" count="1">
            <x v="101"/>
          </reference>
        </references>
      </pivotArea>
    </format>
    <format dxfId="65">
      <pivotArea collapsedLevelsAreSubtotals="1" fieldPosition="0">
        <references count="1">
          <reference field="0" count="1">
            <x v="102"/>
          </reference>
        </references>
      </pivotArea>
    </format>
    <format dxfId="64">
      <pivotArea collapsedLevelsAreSubtotals="1" fieldPosition="0">
        <references count="1">
          <reference field="0" count="1">
            <x v="103"/>
          </reference>
        </references>
      </pivotArea>
    </format>
    <format dxfId="63">
      <pivotArea collapsedLevelsAreSubtotals="1" fieldPosition="0">
        <references count="1">
          <reference field="0" count="1">
            <x v="104"/>
          </reference>
        </references>
      </pivotArea>
    </format>
    <format dxfId="62">
      <pivotArea collapsedLevelsAreSubtotals="1" fieldPosition="0">
        <references count="1">
          <reference field="0" count="1">
            <x v="105"/>
          </reference>
        </references>
      </pivotArea>
    </format>
    <format dxfId="61">
      <pivotArea collapsedLevelsAreSubtotals="1" fieldPosition="0">
        <references count="1">
          <reference field="0" count="1">
            <x v="106"/>
          </reference>
        </references>
      </pivotArea>
    </format>
    <format dxfId="60">
      <pivotArea collapsedLevelsAreSubtotals="1" fieldPosition="0">
        <references count="1">
          <reference field="0" count="1">
            <x v="107"/>
          </reference>
        </references>
      </pivotArea>
    </format>
    <format dxfId="59">
      <pivotArea collapsedLevelsAreSubtotals="1" fieldPosition="0">
        <references count="1">
          <reference field="0" count="1">
            <x v="108"/>
          </reference>
        </references>
      </pivotArea>
    </format>
    <format dxfId="58">
      <pivotArea collapsedLevelsAreSubtotals="1" fieldPosition="0">
        <references count="1">
          <reference field="0" count="1">
            <x v="109"/>
          </reference>
        </references>
      </pivotArea>
    </format>
    <format dxfId="57">
      <pivotArea collapsedLevelsAreSubtotals="1" fieldPosition="0">
        <references count="1">
          <reference field="0" count="1">
            <x v="110"/>
          </reference>
        </references>
      </pivotArea>
    </format>
    <format dxfId="56">
      <pivotArea collapsedLevelsAreSubtotals="1" fieldPosition="0">
        <references count="1">
          <reference field="0" count="1">
            <x v="111"/>
          </reference>
        </references>
      </pivotArea>
    </format>
    <format dxfId="55">
      <pivotArea collapsedLevelsAreSubtotals="1" fieldPosition="0">
        <references count="1">
          <reference field="0" count="1">
            <x v="112"/>
          </reference>
        </references>
      </pivotArea>
    </format>
    <format dxfId="54">
      <pivotArea collapsedLevelsAreSubtotals="1" fieldPosition="0">
        <references count="1">
          <reference field="0" count="1">
            <x v="113"/>
          </reference>
        </references>
      </pivotArea>
    </format>
    <format dxfId="53">
      <pivotArea collapsedLevelsAreSubtotals="1" fieldPosition="0">
        <references count="1">
          <reference field="0" count="1">
            <x v="114"/>
          </reference>
        </references>
      </pivotArea>
    </format>
    <format dxfId="52">
      <pivotArea collapsedLevelsAreSubtotals="1" fieldPosition="0">
        <references count="1">
          <reference field="0" count="1">
            <x v="115"/>
          </reference>
        </references>
      </pivotArea>
    </format>
    <format dxfId="51">
      <pivotArea collapsedLevelsAreSubtotals="1" fieldPosition="0">
        <references count="1">
          <reference field="0" count="1">
            <x v="116"/>
          </reference>
        </references>
      </pivotArea>
    </format>
    <format dxfId="50">
      <pivotArea collapsedLevelsAreSubtotals="1" fieldPosition="0">
        <references count="1">
          <reference field="0" count="1">
            <x v="117"/>
          </reference>
        </references>
      </pivotArea>
    </format>
    <format dxfId="49">
      <pivotArea collapsedLevelsAreSubtotals="1" fieldPosition="0">
        <references count="1">
          <reference field="0" count="1">
            <x v="118"/>
          </reference>
        </references>
      </pivotArea>
    </format>
    <format dxfId="48">
      <pivotArea collapsedLevelsAreSubtotals="1" fieldPosition="0">
        <references count="1">
          <reference field="0" count="1">
            <x v="119"/>
          </reference>
        </references>
      </pivotArea>
    </format>
    <format dxfId="47">
      <pivotArea collapsedLevelsAreSubtotals="1" fieldPosition="0">
        <references count="1">
          <reference field="0" count="1">
            <x v="120"/>
          </reference>
        </references>
      </pivotArea>
    </format>
    <format dxfId="46">
      <pivotArea collapsedLevelsAreSubtotals="1" fieldPosition="0">
        <references count="1">
          <reference field="0" count="1">
            <x v="121"/>
          </reference>
        </references>
      </pivotArea>
    </format>
    <format dxfId="45">
      <pivotArea collapsedLevelsAreSubtotals="1" fieldPosition="0">
        <references count="1">
          <reference field="0" count="1">
            <x v="122"/>
          </reference>
        </references>
      </pivotArea>
    </format>
    <format dxfId="44">
      <pivotArea collapsedLevelsAreSubtotals="1" fieldPosition="0">
        <references count="1">
          <reference field="0" count="1">
            <x v="123"/>
          </reference>
        </references>
      </pivotArea>
    </format>
    <format dxfId="43">
      <pivotArea collapsedLevelsAreSubtotals="1" fieldPosition="0">
        <references count="1">
          <reference field="0" count="1">
            <x v="124"/>
          </reference>
        </references>
      </pivotArea>
    </format>
    <format dxfId="42">
      <pivotArea collapsedLevelsAreSubtotals="1" fieldPosition="0">
        <references count="1">
          <reference field="0" count="1">
            <x v="125"/>
          </reference>
        </references>
      </pivotArea>
    </format>
    <format dxfId="41">
      <pivotArea collapsedLevelsAreSubtotals="1" fieldPosition="0">
        <references count="1">
          <reference field="0" count="1">
            <x v="126"/>
          </reference>
        </references>
      </pivotArea>
    </format>
    <format dxfId="40">
      <pivotArea collapsedLevelsAreSubtotals="1" fieldPosition="0">
        <references count="1">
          <reference field="0" count="1">
            <x v="127"/>
          </reference>
        </references>
      </pivotArea>
    </format>
    <format dxfId="39">
      <pivotArea collapsedLevelsAreSubtotals="1" fieldPosition="0">
        <references count="1">
          <reference field="0" count="1">
            <x v="128"/>
          </reference>
        </references>
      </pivotArea>
    </format>
    <format dxfId="38">
      <pivotArea collapsedLevelsAreSubtotals="1" fieldPosition="0">
        <references count="1">
          <reference field="0" count="1">
            <x v="129"/>
          </reference>
        </references>
      </pivotArea>
    </format>
    <format dxfId="37">
      <pivotArea collapsedLevelsAreSubtotals="1" fieldPosition="0">
        <references count="1">
          <reference field="0" count="1">
            <x v="130"/>
          </reference>
        </references>
      </pivotArea>
    </format>
    <format dxfId="36">
      <pivotArea collapsedLevelsAreSubtotals="1" fieldPosition="0">
        <references count="1">
          <reference field="0" count="1">
            <x v="131"/>
          </reference>
        </references>
      </pivotArea>
    </format>
    <format dxfId="35">
      <pivotArea collapsedLevelsAreSubtotals="1" fieldPosition="0">
        <references count="1">
          <reference field="0" count="1">
            <x v="132"/>
          </reference>
        </references>
      </pivotArea>
    </format>
    <format dxfId="34">
      <pivotArea collapsedLevelsAreSubtotals="1" fieldPosition="0">
        <references count="1">
          <reference field="0" count="1">
            <x v="133"/>
          </reference>
        </references>
      </pivotArea>
    </format>
    <format dxfId="33">
      <pivotArea collapsedLevelsAreSubtotals="1" fieldPosition="0">
        <references count="1">
          <reference field="0" count="1">
            <x v="134"/>
          </reference>
        </references>
      </pivotArea>
    </format>
    <format dxfId="32">
      <pivotArea collapsedLevelsAreSubtotals="1" fieldPosition="0">
        <references count="1">
          <reference field="0" count="1">
            <x v="135"/>
          </reference>
        </references>
      </pivotArea>
    </format>
    <format dxfId="31">
      <pivotArea collapsedLevelsAreSubtotals="1" fieldPosition="0">
        <references count="1">
          <reference field="0" count="1">
            <x v="136"/>
          </reference>
        </references>
      </pivotArea>
    </format>
    <format dxfId="30">
      <pivotArea collapsedLevelsAreSubtotals="1" fieldPosition="0">
        <references count="1">
          <reference field="0" count="1">
            <x v="137"/>
          </reference>
        </references>
      </pivotArea>
    </format>
    <format dxfId="29">
      <pivotArea collapsedLevelsAreSubtotals="1" fieldPosition="0">
        <references count="1">
          <reference field="0" count="1">
            <x v="138"/>
          </reference>
        </references>
      </pivotArea>
    </format>
    <format dxfId="28">
      <pivotArea collapsedLevelsAreSubtotals="1" fieldPosition="0">
        <references count="1">
          <reference field="0" count="1">
            <x v="139"/>
          </reference>
        </references>
      </pivotArea>
    </format>
    <format dxfId="27">
      <pivotArea collapsedLevelsAreSubtotals="1" fieldPosition="0">
        <references count="1">
          <reference field="0" count="1">
            <x v="140"/>
          </reference>
        </references>
      </pivotArea>
    </format>
    <format dxfId="26">
      <pivotArea collapsedLevelsAreSubtotals="1" fieldPosition="0">
        <references count="1">
          <reference field="0" count="1">
            <x v="141"/>
          </reference>
        </references>
      </pivotArea>
    </format>
    <format dxfId="25">
      <pivotArea collapsedLevelsAreSubtotals="1" fieldPosition="0">
        <references count="1">
          <reference field="0" count="1">
            <x v="142"/>
          </reference>
        </references>
      </pivotArea>
    </format>
    <format dxfId="24">
      <pivotArea collapsedLevelsAreSubtotals="1" fieldPosition="0">
        <references count="1">
          <reference field="0" count="1">
            <x v="143"/>
          </reference>
        </references>
      </pivotArea>
    </format>
    <format dxfId="23">
      <pivotArea collapsedLevelsAreSubtotals="1" fieldPosition="0">
        <references count="1">
          <reference field="0" count="1">
            <x v="144"/>
          </reference>
        </references>
      </pivotArea>
    </format>
    <format dxfId="22">
      <pivotArea collapsedLevelsAreSubtotals="1" fieldPosition="0">
        <references count="1">
          <reference field="0" count="1">
            <x v="145"/>
          </reference>
        </references>
      </pivotArea>
    </format>
    <format dxfId="21">
      <pivotArea collapsedLevelsAreSubtotals="1" fieldPosition="0">
        <references count="1">
          <reference field="0" count="1">
            <x v="146"/>
          </reference>
        </references>
      </pivotArea>
    </format>
    <format dxfId="20">
      <pivotArea collapsedLevelsAreSubtotals="1" fieldPosition="0">
        <references count="1">
          <reference field="0" count="1">
            <x v="147"/>
          </reference>
        </references>
      </pivotArea>
    </format>
    <format dxfId="19">
      <pivotArea collapsedLevelsAreSubtotals="1" fieldPosition="0">
        <references count="1">
          <reference field="0" count="1">
            <x v="148"/>
          </reference>
        </references>
      </pivotArea>
    </format>
    <format dxfId="18">
      <pivotArea collapsedLevelsAreSubtotals="1" fieldPosition="0">
        <references count="1">
          <reference field="0" count="1">
            <x v="149"/>
          </reference>
        </references>
      </pivotArea>
    </format>
    <format dxfId="17">
      <pivotArea collapsedLevelsAreSubtotals="1" fieldPosition="0">
        <references count="1">
          <reference field="0" count="1">
            <x v="150"/>
          </reference>
        </references>
      </pivotArea>
    </format>
    <format dxfId="16">
      <pivotArea collapsedLevelsAreSubtotals="1" fieldPosition="0">
        <references count="1">
          <reference field="0" count="1">
            <x v="151"/>
          </reference>
        </references>
      </pivotArea>
    </format>
    <format dxfId="15">
      <pivotArea collapsedLevelsAreSubtotals="1" fieldPosition="0">
        <references count="1">
          <reference field="0" count="1">
            <x v="152"/>
          </reference>
        </references>
      </pivotArea>
    </format>
    <format dxfId="14">
      <pivotArea collapsedLevelsAreSubtotals="1" fieldPosition="0">
        <references count="1">
          <reference field="0" count="1">
            <x v="153"/>
          </reference>
        </references>
      </pivotArea>
    </format>
    <format dxfId="13">
      <pivotArea collapsedLevelsAreSubtotals="1" fieldPosition="0">
        <references count="1">
          <reference field="0" count="1">
            <x v="154"/>
          </reference>
        </references>
      </pivotArea>
    </format>
    <format dxfId="12">
      <pivotArea collapsedLevelsAreSubtotals="1" fieldPosition="0">
        <references count="1">
          <reference field="0" count="1">
            <x v="155"/>
          </reference>
        </references>
      </pivotArea>
    </format>
    <format dxfId="11">
      <pivotArea collapsedLevelsAreSubtotals="1" fieldPosition="0">
        <references count="1">
          <reference field="0" count="1">
            <x v="156"/>
          </reference>
        </references>
      </pivotArea>
    </format>
    <format dxfId="10">
      <pivotArea collapsedLevelsAreSubtotals="1" fieldPosition="0">
        <references count="1">
          <reference field="0" count="1">
            <x v="157"/>
          </reference>
        </references>
      </pivotArea>
    </format>
    <format dxfId="9">
      <pivotArea collapsedLevelsAreSubtotals="1" fieldPosition="0">
        <references count="1">
          <reference field="0" count="1">
            <x v="158"/>
          </reference>
        </references>
      </pivotArea>
    </format>
    <format dxfId="8">
      <pivotArea collapsedLevelsAreSubtotals="1" fieldPosition="0">
        <references count="1">
          <reference field="0" count="1">
            <x v="159"/>
          </reference>
        </references>
      </pivotArea>
    </format>
    <format dxfId="7">
      <pivotArea collapsedLevelsAreSubtotals="1" fieldPosition="0">
        <references count="1">
          <reference field="0" count="1">
            <x v="160"/>
          </reference>
        </references>
      </pivotArea>
    </format>
    <format dxfId="6">
      <pivotArea collapsedLevelsAreSubtotals="1" fieldPosition="0">
        <references count="1">
          <reference field="0" count="1">
            <x v="161"/>
          </reference>
        </references>
      </pivotArea>
    </format>
    <format dxfId="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">
      <pivotArea dataOnly="0" labelOnly="1" fieldPosition="0">
        <references count="1">
          <reference field="0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"/>
  <sheetViews>
    <sheetView tabSelected="1" zoomScale="90" zoomScaleNormal="90" workbookViewId="0">
      <selection activeCell="A5" sqref="A5"/>
    </sheetView>
  </sheetViews>
  <sheetFormatPr defaultRowHeight="15" x14ac:dyDescent="0.25"/>
  <sheetData>
    <row r="2" spans="2:20" ht="21.75" customHeight="1" x14ac:dyDescent="0.25">
      <c r="B2" s="74" t="s">
        <v>218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</sheetData>
  <mergeCells count="1">
    <mergeCell ref="B2:T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6"/>
  <sheetViews>
    <sheetView topLeftCell="B28" workbookViewId="0">
      <selection activeCell="C42" sqref="C41:K42"/>
    </sheetView>
  </sheetViews>
  <sheetFormatPr defaultRowHeight="15" x14ac:dyDescent="0.25"/>
  <cols>
    <col min="3" max="3" width="29.7109375" customWidth="1"/>
    <col min="4" max="11" width="14.28515625" customWidth="1"/>
  </cols>
  <sheetData>
    <row r="1" spans="3:11" ht="90" customHeight="1" x14ac:dyDescent="0.25">
      <c r="C1" s="75" t="s">
        <v>236</v>
      </c>
      <c r="D1" s="75"/>
      <c r="E1" s="75"/>
      <c r="F1" s="75"/>
      <c r="G1" s="75"/>
      <c r="H1" s="75"/>
      <c r="I1" s="75"/>
      <c r="J1" s="75"/>
      <c r="K1" s="75"/>
    </row>
    <row r="3" spans="3:11" ht="60" x14ac:dyDescent="0.25">
      <c r="C3" s="10" t="s">
        <v>219</v>
      </c>
      <c r="D3" s="16" t="s">
        <v>192</v>
      </c>
      <c r="E3" s="10" t="s">
        <v>193</v>
      </c>
      <c r="F3" s="10" t="s">
        <v>196</v>
      </c>
      <c r="G3" s="10" t="s">
        <v>194</v>
      </c>
      <c r="H3" s="10" t="s">
        <v>205</v>
      </c>
      <c r="I3" s="10" t="s">
        <v>195</v>
      </c>
      <c r="J3" s="10" t="s">
        <v>206</v>
      </c>
      <c r="K3" s="10" t="s">
        <v>207</v>
      </c>
    </row>
    <row r="4" spans="3:11" x14ac:dyDescent="0.25">
      <c r="C4" s="17" t="s">
        <v>204</v>
      </c>
      <c r="D4" s="24">
        <f>+SUM(D21:D46)</f>
        <v>16981</v>
      </c>
      <c r="E4" s="24">
        <f>+SUM(E21:E46)</f>
        <v>15165</v>
      </c>
      <c r="F4" s="25">
        <f>+E4/D4</f>
        <v>0.89305694599846885</v>
      </c>
      <c r="G4" s="24">
        <f>+SUM(G21:G46)</f>
        <v>11590</v>
      </c>
      <c r="H4" s="25">
        <f>+G4/E4</f>
        <v>0.7642598087701945</v>
      </c>
      <c r="I4" s="24">
        <f>+SUM(I21:I46)</f>
        <v>3575</v>
      </c>
      <c r="J4" s="26">
        <f>+I4/E4</f>
        <v>0.23574019122980547</v>
      </c>
      <c r="K4" s="25">
        <f>+(H4+F4)/2</f>
        <v>0.82865837738433168</v>
      </c>
    </row>
    <row r="5" spans="3:11" x14ac:dyDescent="0.25">
      <c r="C5" s="15"/>
      <c r="D5" s="52"/>
      <c r="E5" s="52"/>
      <c r="F5" s="53"/>
      <c r="G5" s="52"/>
      <c r="H5" s="53"/>
      <c r="I5" s="52"/>
      <c r="J5" s="53"/>
      <c r="K5" s="53"/>
    </row>
    <row r="6" spans="3:11" x14ac:dyDescent="0.25">
      <c r="C6" s="15"/>
      <c r="D6" s="52"/>
      <c r="E6" s="52"/>
      <c r="F6" s="53"/>
      <c r="G6" s="52"/>
      <c r="H6" s="53"/>
      <c r="I6" s="52"/>
      <c r="J6" s="53"/>
      <c r="K6" s="53"/>
    </row>
    <row r="7" spans="3:11" x14ac:dyDescent="0.25">
      <c r="C7" s="15"/>
      <c r="D7" s="52"/>
      <c r="E7" s="52"/>
      <c r="F7" s="53"/>
      <c r="G7" s="52"/>
      <c r="H7" s="53"/>
      <c r="I7" s="52"/>
      <c r="J7" s="53"/>
      <c r="K7" s="53"/>
    </row>
    <row r="8" spans="3:11" x14ac:dyDescent="0.25">
      <c r="C8" s="15"/>
      <c r="D8" s="52"/>
      <c r="E8" s="52"/>
      <c r="F8" s="53"/>
      <c r="G8" s="52"/>
      <c r="H8" s="53"/>
      <c r="I8" s="52"/>
      <c r="J8" s="53"/>
      <c r="K8" s="53"/>
    </row>
    <row r="9" spans="3:11" x14ac:dyDescent="0.25">
      <c r="C9" s="15"/>
      <c r="D9" s="52"/>
      <c r="E9" s="52"/>
      <c r="F9" s="53"/>
      <c r="G9" s="52"/>
      <c r="H9" s="53"/>
      <c r="I9" s="52"/>
      <c r="J9" s="53"/>
      <c r="K9" s="53"/>
    </row>
    <row r="10" spans="3:11" x14ac:dyDescent="0.25">
      <c r="C10" s="15"/>
      <c r="D10" s="52"/>
      <c r="E10" s="52"/>
      <c r="F10" s="53"/>
      <c r="G10" s="52"/>
      <c r="H10" s="53"/>
      <c r="I10" s="52"/>
      <c r="J10" s="53"/>
      <c r="K10" s="53"/>
    </row>
    <row r="11" spans="3:11" x14ac:dyDescent="0.25">
      <c r="C11" s="15"/>
      <c r="D11" s="52"/>
      <c r="E11" s="52"/>
      <c r="F11" s="53"/>
      <c r="G11" s="52"/>
      <c r="H11" s="53"/>
      <c r="I11" s="52"/>
      <c r="J11" s="53"/>
      <c r="K11" s="53"/>
    </row>
    <row r="12" spans="3:11" x14ac:dyDescent="0.25">
      <c r="C12" s="15"/>
      <c r="D12" s="52"/>
      <c r="E12" s="52"/>
      <c r="F12" s="53"/>
      <c r="G12" s="52"/>
      <c r="H12" s="53"/>
      <c r="I12" s="52"/>
      <c r="J12" s="53"/>
      <c r="K12" s="53"/>
    </row>
    <row r="13" spans="3:11" x14ac:dyDescent="0.25">
      <c r="C13" s="15"/>
      <c r="D13" s="52"/>
      <c r="E13" s="52"/>
      <c r="F13" s="53"/>
      <c r="G13" s="52"/>
      <c r="H13" s="53"/>
      <c r="I13" s="52"/>
      <c r="J13" s="53"/>
      <c r="K13" s="53"/>
    </row>
    <row r="14" spans="3:11" x14ac:dyDescent="0.25">
      <c r="C14" s="15"/>
      <c r="D14" s="52"/>
      <c r="E14" s="52"/>
      <c r="F14" s="53"/>
      <c r="G14" s="52"/>
      <c r="H14" s="53"/>
      <c r="I14" s="52"/>
      <c r="J14" s="53"/>
      <c r="K14" s="53"/>
    </row>
    <row r="15" spans="3:11" x14ac:dyDescent="0.25">
      <c r="C15" s="15"/>
      <c r="D15" s="52"/>
      <c r="E15" s="52"/>
      <c r="F15" s="53"/>
      <c r="G15" s="52"/>
      <c r="H15" s="53"/>
      <c r="I15" s="52"/>
      <c r="J15" s="53"/>
      <c r="K15" s="53"/>
    </row>
    <row r="16" spans="3:11" x14ac:dyDescent="0.25">
      <c r="C16" s="15"/>
      <c r="D16" s="52"/>
      <c r="E16" s="52"/>
      <c r="F16" s="53"/>
      <c r="G16" s="52"/>
      <c r="H16" s="53"/>
      <c r="I16" s="52"/>
      <c r="J16" s="53"/>
      <c r="K16" s="53"/>
    </row>
    <row r="17" spans="3:11" x14ac:dyDescent="0.25">
      <c r="C17" s="15"/>
      <c r="D17" s="52"/>
      <c r="E17" s="52"/>
      <c r="F17" s="53"/>
      <c r="G17" s="52"/>
      <c r="H17" s="53"/>
      <c r="I17" s="52"/>
      <c r="J17" s="53"/>
      <c r="K17" s="53"/>
    </row>
    <row r="18" spans="3:11" x14ac:dyDescent="0.25">
      <c r="C18" s="15"/>
      <c r="D18" s="49"/>
      <c r="E18" s="49"/>
      <c r="F18" s="50"/>
      <c r="G18" s="49"/>
      <c r="H18" s="50"/>
      <c r="I18" s="49"/>
      <c r="J18" s="51"/>
      <c r="K18" s="51"/>
    </row>
    <row r="19" spans="3:11" x14ac:dyDescent="0.25">
      <c r="C19" s="15"/>
      <c r="D19" s="49"/>
      <c r="E19" s="49"/>
      <c r="F19" s="50"/>
      <c r="G19" s="49"/>
      <c r="H19" s="50"/>
      <c r="I19" s="49"/>
      <c r="J19" s="51"/>
      <c r="K19" s="51"/>
    </row>
    <row r="20" spans="3:11" ht="45" customHeight="1" x14ac:dyDescent="0.25">
      <c r="C20" s="71" t="s">
        <v>219</v>
      </c>
      <c r="D20" s="71" t="s">
        <v>192</v>
      </c>
      <c r="E20" s="71" t="s">
        <v>193</v>
      </c>
      <c r="F20" s="71" t="s">
        <v>196</v>
      </c>
      <c r="G20" s="71" t="s">
        <v>194</v>
      </c>
      <c r="H20" s="71" t="s">
        <v>205</v>
      </c>
      <c r="I20" s="71" t="s">
        <v>195</v>
      </c>
      <c r="J20" s="71" t="s">
        <v>206</v>
      </c>
      <c r="K20" s="71" t="s">
        <v>225</v>
      </c>
    </row>
    <row r="21" spans="3:11" x14ac:dyDescent="0.25">
      <c r="C21" s="17" t="s">
        <v>58</v>
      </c>
      <c r="D21" s="47">
        <v>818</v>
      </c>
      <c r="E21" s="47">
        <v>777</v>
      </c>
      <c r="F21" s="25">
        <f t="shared" ref="F21:F47" si="0">+E21/D21</f>
        <v>0.94987775061124691</v>
      </c>
      <c r="G21" s="47">
        <v>693</v>
      </c>
      <c r="H21" s="25">
        <f t="shared" ref="H21:H47" si="1">+G21/E21</f>
        <v>0.89189189189189189</v>
      </c>
      <c r="I21" s="47">
        <v>84</v>
      </c>
      <c r="J21" s="48">
        <f t="shared" ref="J21:J47" si="2">+I21/E21</f>
        <v>0.10810810810810811</v>
      </c>
      <c r="K21" s="25">
        <f t="shared" ref="K21:K47" si="3">+(H21+F21)/2</f>
        <v>0.92088482125156945</v>
      </c>
    </row>
    <row r="22" spans="3:11" x14ac:dyDescent="0.25">
      <c r="C22" s="17" t="s">
        <v>174</v>
      </c>
      <c r="D22" s="47">
        <v>747</v>
      </c>
      <c r="E22" s="47">
        <v>695</v>
      </c>
      <c r="F22" s="25">
        <f t="shared" si="0"/>
        <v>0.93038821954484607</v>
      </c>
      <c r="G22" s="47">
        <v>599</v>
      </c>
      <c r="H22" s="25">
        <f t="shared" si="1"/>
        <v>0.86187050359712225</v>
      </c>
      <c r="I22" s="47">
        <v>96</v>
      </c>
      <c r="J22" s="48">
        <f t="shared" si="2"/>
        <v>0.13812949640287769</v>
      </c>
      <c r="K22" s="25">
        <f t="shared" si="3"/>
        <v>0.89612936157098422</v>
      </c>
    </row>
    <row r="23" spans="3:11" x14ac:dyDescent="0.25">
      <c r="C23" s="17" t="s">
        <v>53</v>
      </c>
      <c r="D23" s="47">
        <v>460</v>
      </c>
      <c r="E23" s="47">
        <v>431</v>
      </c>
      <c r="F23" s="25">
        <f t="shared" si="0"/>
        <v>0.93695652173913047</v>
      </c>
      <c r="G23" s="47">
        <v>363</v>
      </c>
      <c r="H23" s="25">
        <f t="shared" si="1"/>
        <v>0.84222737819025517</v>
      </c>
      <c r="I23" s="47">
        <v>68</v>
      </c>
      <c r="J23" s="48">
        <f t="shared" si="2"/>
        <v>0.15777262180974477</v>
      </c>
      <c r="K23" s="25">
        <f t="shared" si="3"/>
        <v>0.88959194996469282</v>
      </c>
    </row>
    <row r="24" spans="3:11" x14ac:dyDescent="0.25">
      <c r="C24" s="17" t="s">
        <v>29</v>
      </c>
      <c r="D24" s="47">
        <v>353</v>
      </c>
      <c r="E24" s="47">
        <v>341</v>
      </c>
      <c r="F24" s="25">
        <f t="shared" si="0"/>
        <v>0.96600566572237956</v>
      </c>
      <c r="G24" s="47">
        <v>274</v>
      </c>
      <c r="H24" s="25">
        <f t="shared" si="1"/>
        <v>0.80351906158357767</v>
      </c>
      <c r="I24" s="47">
        <v>67</v>
      </c>
      <c r="J24" s="48">
        <f t="shared" si="2"/>
        <v>0.19648093841642228</v>
      </c>
      <c r="K24" s="25">
        <f t="shared" si="3"/>
        <v>0.88476236365297867</v>
      </c>
    </row>
    <row r="25" spans="3:11" x14ac:dyDescent="0.25">
      <c r="C25" s="17" t="s">
        <v>26</v>
      </c>
      <c r="D25" s="47">
        <v>819</v>
      </c>
      <c r="E25" s="47">
        <v>750</v>
      </c>
      <c r="F25" s="25">
        <f t="shared" si="0"/>
        <v>0.91575091575091572</v>
      </c>
      <c r="G25" s="47">
        <v>633</v>
      </c>
      <c r="H25" s="25">
        <f t="shared" si="1"/>
        <v>0.84399999999999997</v>
      </c>
      <c r="I25" s="47">
        <v>117</v>
      </c>
      <c r="J25" s="48">
        <f t="shared" si="2"/>
        <v>0.156</v>
      </c>
      <c r="K25" s="25">
        <f t="shared" si="3"/>
        <v>0.87987545787545784</v>
      </c>
    </row>
    <row r="26" spans="3:11" x14ac:dyDescent="0.25">
      <c r="C26" s="17" t="s">
        <v>31</v>
      </c>
      <c r="D26" s="47">
        <v>521</v>
      </c>
      <c r="E26" s="47">
        <v>480</v>
      </c>
      <c r="F26" s="25">
        <f t="shared" si="0"/>
        <v>0.92130518234165071</v>
      </c>
      <c r="G26" s="47">
        <v>399</v>
      </c>
      <c r="H26" s="25">
        <f t="shared" si="1"/>
        <v>0.83125000000000004</v>
      </c>
      <c r="I26" s="47">
        <v>81</v>
      </c>
      <c r="J26" s="48">
        <f t="shared" si="2"/>
        <v>0.16875000000000001</v>
      </c>
      <c r="K26" s="25">
        <f t="shared" si="3"/>
        <v>0.87627759117082538</v>
      </c>
    </row>
    <row r="27" spans="3:11" x14ac:dyDescent="0.25">
      <c r="C27" s="17" t="s">
        <v>25</v>
      </c>
      <c r="D27" s="47">
        <v>371</v>
      </c>
      <c r="E27" s="47">
        <v>349</v>
      </c>
      <c r="F27" s="25">
        <f t="shared" si="0"/>
        <v>0.94070080862533689</v>
      </c>
      <c r="G27" s="47">
        <v>283</v>
      </c>
      <c r="H27" s="25">
        <f t="shared" si="1"/>
        <v>0.81088825214899718</v>
      </c>
      <c r="I27" s="47">
        <v>66</v>
      </c>
      <c r="J27" s="48">
        <f t="shared" si="2"/>
        <v>0.18911174785100288</v>
      </c>
      <c r="K27" s="25">
        <f t="shared" si="3"/>
        <v>0.87579453038716704</v>
      </c>
    </row>
    <row r="28" spans="3:11" x14ac:dyDescent="0.25">
      <c r="C28" s="17" t="s">
        <v>52</v>
      </c>
      <c r="D28" s="47">
        <v>792</v>
      </c>
      <c r="E28" s="47">
        <v>709</v>
      </c>
      <c r="F28" s="25">
        <f t="shared" si="0"/>
        <v>0.89520202020202022</v>
      </c>
      <c r="G28" s="47">
        <v>597</v>
      </c>
      <c r="H28" s="25">
        <f t="shared" si="1"/>
        <v>0.84203102961918197</v>
      </c>
      <c r="I28" s="47">
        <v>112</v>
      </c>
      <c r="J28" s="48">
        <f t="shared" si="2"/>
        <v>0.15796897038081806</v>
      </c>
      <c r="K28" s="25">
        <f t="shared" si="3"/>
        <v>0.86861652491060104</v>
      </c>
    </row>
    <row r="29" spans="3:11" x14ac:dyDescent="0.25">
      <c r="C29" s="17" t="s">
        <v>56</v>
      </c>
      <c r="D29" s="47">
        <v>340</v>
      </c>
      <c r="E29" s="47">
        <v>316</v>
      </c>
      <c r="F29" s="25">
        <f t="shared" si="0"/>
        <v>0.92941176470588238</v>
      </c>
      <c r="G29" s="47">
        <v>255</v>
      </c>
      <c r="H29" s="25">
        <f t="shared" si="1"/>
        <v>0.80696202531645567</v>
      </c>
      <c r="I29" s="47">
        <v>61</v>
      </c>
      <c r="J29" s="48">
        <f t="shared" si="2"/>
        <v>0.19303797468354431</v>
      </c>
      <c r="K29" s="25">
        <f t="shared" si="3"/>
        <v>0.86818689501116908</v>
      </c>
    </row>
    <row r="30" spans="3:11" x14ac:dyDescent="0.25">
      <c r="C30" s="17" t="s">
        <v>27</v>
      </c>
      <c r="D30" s="47">
        <v>587</v>
      </c>
      <c r="E30" s="47">
        <v>543</v>
      </c>
      <c r="F30" s="25">
        <f t="shared" si="0"/>
        <v>0.92504258943781947</v>
      </c>
      <c r="G30" s="47">
        <v>437</v>
      </c>
      <c r="H30" s="25">
        <f t="shared" si="1"/>
        <v>0.80478821362799269</v>
      </c>
      <c r="I30" s="47">
        <v>106</v>
      </c>
      <c r="J30" s="48">
        <f t="shared" si="2"/>
        <v>0.19521178637200737</v>
      </c>
      <c r="K30" s="25">
        <f t="shared" si="3"/>
        <v>0.86491540153290614</v>
      </c>
    </row>
    <row r="31" spans="3:11" x14ac:dyDescent="0.25">
      <c r="C31" s="17" t="s">
        <v>28</v>
      </c>
      <c r="D31" s="47">
        <v>995</v>
      </c>
      <c r="E31" s="47">
        <v>929</v>
      </c>
      <c r="F31" s="25">
        <f t="shared" si="0"/>
        <v>0.93366834170854274</v>
      </c>
      <c r="G31" s="47">
        <v>724</v>
      </c>
      <c r="H31" s="25">
        <f t="shared" si="1"/>
        <v>0.77933261571582346</v>
      </c>
      <c r="I31" s="47">
        <v>205</v>
      </c>
      <c r="J31" s="48">
        <f t="shared" si="2"/>
        <v>0.22066738428417654</v>
      </c>
      <c r="K31" s="25">
        <f t="shared" si="3"/>
        <v>0.85650047871218304</v>
      </c>
    </row>
    <row r="32" spans="3:11" x14ac:dyDescent="0.25">
      <c r="C32" s="17" t="s">
        <v>30</v>
      </c>
      <c r="D32" s="47">
        <v>553</v>
      </c>
      <c r="E32" s="47">
        <v>518</v>
      </c>
      <c r="F32" s="25">
        <f t="shared" si="0"/>
        <v>0.93670886075949367</v>
      </c>
      <c r="G32" s="47">
        <v>397</v>
      </c>
      <c r="H32" s="25">
        <f t="shared" si="1"/>
        <v>0.76640926640926643</v>
      </c>
      <c r="I32" s="47">
        <v>121</v>
      </c>
      <c r="J32" s="48">
        <f t="shared" si="2"/>
        <v>0.2335907335907336</v>
      </c>
      <c r="K32" s="25">
        <f t="shared" si="3"/>
        <v>0.85155906358438005</v>
      </c>
    </row>
    <row r="33" spans="3:11" x14ac:dyDescent="0.25">
      <c r="C33" s="17" t="s">
        <v>32</v>
      </c>
      <c r="D33" s="47">
        <v>343</v>
      </c>
      <c r="E33" s="47">
        <v>315</v>
      </c>
      <c r="F33" s="25">
        <f t="shared" si="0"/>
        <v>0.91836734693877553</v>
      </c>
      <c r="G33" s="47">
        <v>246</v>
      </c>
      <c r="H33" s="25">
        <f t="shared" si="1"/>
        <v>0.78095238095238095</v>
      </c>
      <c r="I33" s="47">
        <v>69</v>
      </c>
      <c r="J33" s="48">
        <f t="shared" si="2"/>
        <v>0.21904761904761905</v>
      </c>
      <c r="K33" s="25">
        <f t="shared" si="3"/>
        <v>0.84965986394557824</v>
      </c>
    </row>
    <row r="34" spans="3:11" x14ac:dyDescent="0.25">
      <c r="C34" s="17" t="s">
        <v>57</v>
      </c>
      <c r="D34" s="47">
        <v>585</v>
      </c>
      <c r="E34" s="47">
        <v>511</v>
      </c>
      <c r="F34" s="25">
        <f t="shared" si="0"/>
        <v>0.87350427350427351</v>
      </c>
      <c r="G34" s="47">
        <v>419</v>
      </c>
      <c r="H34" s="25">
        <f t="shared" si="1"/>
        <v>0.81996086105675148</v>
      </c>
      <c r="I34" s="47">
        <v>92</v>
      </c>
      <c r="J34" s="48">
        <f t="shared" si="2"/>
        <v>0.18003913894324852</v>
      </c>
      <c r="K34" s="25">
        <f t="shared" si="3"/>
        <v>0.84673256728051249</v>
      </c>
    </row>
    <row r="35" spans="3:11" x14ac:dyDescent="0.25">
      <c r="C35" s="17" t="s">
        <v>51</v>
      </c>
      <c r="D35" s="47">
        <v>175</v>
      </c>
      <c r="E35" s="47">
        <v>167</v>
      </c>
      <c r="F35" s="25">
        <f t="shared" si="0"/>
        <v>0.95428571428571429</v>
      </c>
      <c r="G35" s="47">
        <v>123</v>
      </c>
      <c r="H35" s="25">
        <f t="shared" si="1"/>
        <v>0.73652694610778446</v>
      </c>
      <c r="I35" s="47">
        <v>44</v>
      </c>
      <c r="J35" s="48">
        <f t="shared" si="2"/>
        <v>0.26347305389221559</v>
      </c>
      <c r="K35" s="25">
        <f t="shared" si="3"/>
        <v>0.84540633019674938</v>
      </c>
    </row>
    <row r="36" spans="3:11" x14ac:dyDescent="0.25">
      <c r="C36" s="17" t="s">
        <v>168</v>
      </c>
      <c r="D36" s="47">
        <v>539</v>
      </c>
      <c r="E36" s="47">
        <v>447</v>
      </c>
      <c r="F36" s="25">
        <f t="shared" si="0"/>
        <v>0.82931354359925791</v>
      </c>
      <c r="G36" s="47">
        <v>385</v>
      </c>
      <c r="H36" s="25">
        <f t="shared" si="1"/>
        <v>0.86129753914988816</v>
      </c>
      <c r="I36" s="47">
        <v>62</v>
      </c>
      <c r="J36" s="48">
        <f t="shared" si="2"/>
        <v>0.13870246085011187</v>
      </c>
      <c r="K36" s="25">
        <f t="shared" si="3"/>
        <v>0.84530554137457303</v>
      </c>
    </row>
    <row r="37" spans="3:11" x14ac:dyDescent="0.25">
      <c r="C37" s="17" t="s">
        <v>33</v>
      </c>
      <c r="D37" s="47">
        <v>947</v>
      </c>
      <c r="E37" s="47">
        <v>865</v>
      </c>
      <c r="F37" s="25">
        <f t="shared" si="0"/>
        <v>0.91341077085533262</v>
      </c>
      <c r="G37" s="47">
        <v>672</v>
      </c>
      <c r="H37" s="25">
        <f t="shared" si="1"/>
        <v>0.77687861271676295</v>
      </c>
      <c r="I37" s="47">
        <v>193</v>
      </c>
      <c r="J37" s="48">
        <f t="shared" si="2"/>
        <v>0.22312138728323699</v>
      </c>
      <c r="K37" s="25">
        <f t="shared" si="3"/>
        <v>0.84514469178604779</v>
      </c>
    </row>
    <row r="38" spans="3:11" x14ac:dyDescent="0.25">
      <c r="C38" s="17" t="s">
        <v>169</v>
      </c>
      <c r="D38" s="47">
        <v>812</v>
      </c>
      <c r="E38" s="47">
        <v>757</v>
      </c>
      <c r="F38" s="25">
        <f t="shared" si="0"/>
        <v>0.93226600985221675</v>
      </c>
      <c r="G38" s="47">
        <v>563</v>
      </c>
      <c r="H38" s="25">
        <f t="shared" si="1"/>
        <v>0.74372523117569356</v>
      </c>
      <c r="I38" s="47">
        <v>194</v>
      </c>
      <c r="J38" s="48">
        <f t="shared" si="2"/>
        <v>0.2562747688243065</v>
      </c>
      <c r="K38" s="25">
        <f t="shared" si="3"/>
        <v>0.83799562051395515</v>
      </c>
    </row>
    <row r="39" spans="3:11" x14ac:dyDescent="0.25">
      <c r="C39" s="17" t="s">
        <v>176</v>
      </c>
      <c r="D39" s="47">
        <v>263</v>
      </c>
      <c r="E39" s="47">
        <v>248</v>
      </c>
      <c r="F39" s="25">
        <f t="shared" si="0"/>
        <v>0.94296577946768056</v>
      </c>
      <c r="G39" s="47">
        <v>180</v>
      </c>
      <c r="H39" s="25">
        <f t="shared" si="1"/>
        <v>0.72580645161290325</v>
      </c>
      <c r="I39" s="47">
        <v>68</v>
      </c>
      <c r="J39" s="48">
        <f t="shared" si="2"/>
        <v>0.27419354838709675</v>
      </c>
      <c r="K39" s="25">
        <f t="shared" si="3"/>
        <v>0.83438611554029185</v>
      </c>
    </row>
    <row r="40" spans="3:11" x14ac:dyDescent="0.25">
      <c r="C40" s="17" t="s">
        <v>167</v>
      </c>
      <c r="D40" s="47">
        <v>287</v>
      </c>
      <c r="E40" s="47">
        <v>252</v>
      </c>
      <c r="F40" s="25">
        <f t="shared" si="0"/>
        <v>0.87804878048780488</v>
      </c>
      <c r="G40" s="47">
        <v>191</v>
      </c>
      <c r="H40" s="25">
        <f t="shared" si="1"/>
        <v>0.75793650793650791</v>
      </c>
      <c r="I40" s="47">
        <v>61</v>
      </c>
      <c r="J40" s="48">
        <f t="shared" si="2"/>
        <v>0.24206349206349206</v>
      </c>
      <c r="K40" s="25">
        <f t="shared" si="3"/>
        <v>0.81799264421215634</v>
      </c>
    </row>
    <row r="41" spans="3:11" x14ac:dyDescent="0.25">
      <c r="C41" s="17" t="s">
        <v>177</v>
      </c>
      <c r="D41" s="47">
        <v>83</v>
      </c>
      <c r="E41" s="47">
        <v>76</v>
      </c>
      <c r="F41" s="25">
        <f t="shared" si="0"/>
        <v>0.91566265060240959</v>
      </c>
      <c r="G41" s="47">
        <v>54</v>
      </c>
      <c r="H41" s="25">
        <f t="shared" si="1"/>
        <v>0.71052631578947367</v>
      </c>
      <c r="I41" s="47">
        <v>22</v>
      </c>
      <c r="J41" s="48">
        <f t="shared" si="2"/>
        <v>0.28947368421052633</v>
      </c>
      <c r="K41" s="25">
        <f t="shared" si="3"/>
        <v>0.81309448319594169</v>
      </c>
    </row>
    <row r="42" spans="3:11" x14ac:dyDescent="0.25">
      <c r="C42" s="17" t="s">
        <v>55</v>
      </c>
      <c r="D42" s="47">
        <v>249</v>
      </c>
      <c r="E42" s="47">
        <v>228</v>
      </c>
      <c r="F42" s="25">
        <f t="shared" si="0"/>
        <v>0.91566265060240959</v>
      </c>
      <c r="G42" s="47">
        <v>161</v>
      </c>
      <c r="H42" s="25">
        <f t="shared" si="1"/>
        <v>0.70614035087719296</v>
      </c>
      <c r="I42" s="47">
        <v>67</v>
      </c>
      <c r="J42" s="48">
        <f t="shared" si="2"/>
        <v>0.29385964912280704</v>
      </c>
      <c r="K42" s="25">
        <f t="shared" si="3"/>
        <v>0.81090150073980127</v>
      </c>
    </row>
    <row r="43" spans="3:11" x14ac:dyDescent="0.25">
      <c r="C43" s="17" t="s">
        <v>54</v>
      </c>
      <c r="D43" s="47">
        <v>538</v>
      </c>
      <c r="E43" s="47">
        <v>490</v>
      </c>
      <c r="F43" s="25">
        <f t="shared" si="0"/>
        <v>0.91078066914498146</v>
      </c>
      <c r="G43" s="47">
        <v>343</v>
      </c>
      <c r="H43" s="25">
        <f t="shared" si="1"/>
        <v>0.7</v>
      </c>
      <c r="I43" s="47">
        <v>147</v>
      </c>
      <c r="J43" s="48">
        <f t="shared" si="2"/>
        <v>0.3</v>
      </c>
      <c r="K43" s="25">
        <f t="shared" si="3"/>
        <v>0.80539033457249065</v>
      </c>
    </row>
    <row r="44" spans="3:11" x14ac:dyDescent="0.25">
      <c r="C44" s="17" t="s">
        <v>50</v>
      </c>
      <c r="D44" s="47">
        <v>180</v>
      </c>
      <c r="E44" s="47">
        <v>173</v>
      </c>
      <c r="F44" s="25">
        <f t="shared" si="0"/>
        <v>0.96111111111111114</v>
      </c>
      <c r="G44" s="47">
        <v>111</v>
      </c>
      <c r="H44" s="25">
        <f t="shared" si="1"/>
        <v>0.64161849710982655</v>
      </c>
      <c r="I44" s="47">
        <v>62</v>
      </c>
      <c r="J44" s="48">
        <f t="shared" si="2"/>
        <v>0.3583815028901734</v>
      </c>
      <c r="K44" s="25">
        <f t="shared" si="3"/>
        <v>0.80136480411046884</v>
      </c>
    </row>
    <row r="45" spans="3:11" x14ac:dyDescent="0.25">
      <c r="C45" s="17" t="s">
        <v>24</v>
      </c>
      <c r="D45" s="47">
        <v>2371</v>
      </c>
      <c r="E45" s="47">
        <v>2000</v>
      </c>
      <c r="F45" s="25">
        <f t="shared" si="0"/>
        <v>0.84352593842260648</v>
      </c>
      <c r="G45" s="47">
        <v>1517</v>
      </c>
      <c r="H45" s="25">
        <f t="shared" si="1"/>
        <v>0.75849999999999995</v>
      </c>
      <c r="I45" s="47">
        <v>483</v>
      </c>
      <c r="J45" s="48">
        <f t="shared" si="2"/>
        <v>0.24149999999999999</v>
      </c>
      <c r="K45" s="25">
        <f t="shared" si="3"/>
        <v>0.80101296921130327</v>
      </c>
    </row>
    <row r="46" spans="3:11" x14ac:dyDescent="0.25">
      <c r="C46" s="17" t="s">
        <v>220</v>
      </c>
      <c r="D46" s="47">
        <v>2253</v>
      </c>
      <c r="E46" s="47">
        <v>1798</v>
      </c>
      <c r="F46" s="25">
        <f t="shared" si="0"/>
        <v>0.7980470483799379</v>
      </c>
      <c r="G46" s="47">
        <v>971</v>
      </c>
      <c r="H46" s="25">
        <f t="shared" si="1"/>
        <v>0.54004449388209119</v>
      </c>
      <c r="I46" s="47">
        <v>827</v>
      </c>
      <c r="J46" s="48">
        <f t="shared" si="2"/>
        <v>0.45995550611790881</v>
      </c>
      <c r="K46" s="25">
        <f t="shared" si="3"/>
        <v>0.66904577113101449</v>
      </c>
    </row>
    <row r="47" spans="3:11" x14ac:dyDescent="0.25">
      <c r="C47" s="68" t="s">
        <v>224</v>
      </c>
      <c r="D47" s="72">
        <f>+AVERAGE(D21:D46)</f>
        <v>653.11538461538464</v>
      </c>
      <c r="E47" s="72">
        <f>+AVERAGE(E21:E46)</f>
        <v>583.26923076923072</v>
      </c>
      <c r="F47" s="73">
        <f t="shared" si="0"/>
        <v>0.89305694599846874</v>
      </c>
      <c r="G47" s="72">
        <f>+AVERAGE(G21:G46)</f>
        <v>445.76923076923077</v>
      </c>
      <c r="H47" s="73">
        <f t="shared" si="1"/>
        <v>0.76425980877019462</v>
      </c>
      <c r="I47" s="72">
        <f>+AVERAGE(I21:I46)</f>
        <v>137.5</v>
      </c>
      <c r="J47" s="73">
        <f t="shared" si="2"/>
        <v>0.2357401912298055</v>
      </c>
      <c r="K47" s="73">
        <f t="shared" si="3"/>
        <v>0.82865837738433168</v>
      </c>
    </row>
    <row r="48" spans="3:11" x14ac:dyDescent="0.25">
      <c r="C48" s="15" t="s">
        <v>208</v>
      </c>
    </row>
    <row r="50" spans="3:5" ht="30" x14ac:dyDescent="0.25">
      <c r="C50" s="10" t="s">
        <v>209</v>
      </c>
      <c r="D50" s="10" t="s">
        <v>210</v>
      </c>
      <c r="E50" s="3" t="s">
        <v>211</v>
      </c>
    </row>
    <row r="51" spans="3:5" x14ac:dyDescent="0.25">
      <c r="C51" s="19">
        <f>D4</f>
        <v>16981</v>
      </c>
      <c r="D51" s="19">
        <f>E4</f>
        <v>15165</v>
      </c>
      <c r="E51" s="19">
        <f>+C51-D51</f>
        <v>1816</v>
      </c>
    </row>
    <row r="52" spans="3:5" x14ac:dyDescent="0.25">
      <c r="C52" s="20"/>
      <c r="D52" s="21">
        <f>+D51/C51</f>
        <v>0.89305694599846885</v>
      </c>
      <c r="E52" s="21">
        <f>+E51/C51</f>
        <v>0.10694305400153112</v>
      </c>
    </row>
    <row r="53" spans="3:5" x14ac:dyDescent="0.25">
      <c r="C53" s="1"/>
      <c r="D53" s="22"/>
    </row>
    <row r="54" spans="3:5" ht="45" x14ac:dyDescent="0.25">
      <c r="D54" s="10" t="s">
        <v>212</v>
      </c>
      <c r="E54" s="10" t="s">
        <v>213</v>
      </c>
    </row>
    <row r="55" spans="3:5" x14ac:dyDescent="0.25">
      <c r="D55" s="19">
        <f>G4</f>
        <v>11590</v>
      </c>
      <c r="E55" s="19">
        <f>I4</f>
        <v>3575</v>
      </c>
    </row>
    <row r="56" spans="3:5" x14ac:dyDescent="0.25">
      <c r="D56" s="23">
        <f>+D55/D51</f>
        <v>0.7642598087701945</v>
      </c>
      <c r="E56" s="23">
        <f>+E55/D51</f>
        <v>0.23574019122980547</v>
      </c>
    </row>
  </sheetData>
  <sortState ref="C4:K29">
    <sortCondition descending="1" ref="K4:K29"/>
  </sortState>
  <mergeCells count="1">
    <mergeCell ref="C1:K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1"/>
  <sheetViews>
    <sheetView topLeftCell="A16" workbookViewId="0">
      <selection activeCell="B31" sqref="B31:H31"/>
    </sheetView>
  </sheetViews>
  <sheetFormatPr defaultRowHeight="15" x14ac:dyDescent="0.25"/>
  <cols>
    <col min="2" max="2" width="28.85546875" customWidth="1"/>
    <col min="3" max="10" width="13.28515625" customWidth="1"/>
  </cols>
  <sheetData>
    <row r="1" spans="2:10" x14ac:dyDescent="0.25">
      <c r="B1" s="76" t="s">
        <v>237</v>
      </c>
      <c r="C1" s="77"/>
      <c r="D1" s="77"/>
      <c r="E1" s="77"/>
      <c r="F1" s="77"/>
      <c r="G1" s="77"/>
      <c r="H1" s="77"/>
      <c r="I1" s="77"/>
      <c r="J1" s="78"/>
    </row>
    <row r="2" spans="2:10" x14ac:dyDescent="0.25">
      <c r="B2" s="79"/>
      <c r="C2" s="80"/>
      <c r="D2" s="80"/>
      <c r="E2" s="80"/>
      <c r="F2" s="80"/>
      <c r="G2" s="80"/>
      <c r="H2" s="80"/>
      <c r="I2" s="80"/>
      <c r="J2" s="81"/>
    </row>
    <row r="3" spans="2:10" x14ac:dyDescent="0.25">
      <c r="B3" s="79"/>
      <c r="C3" s="80"/>
      <c r="D3" s="80"/>
      <c r="E3" s="80"/>
      <c r="F3" s="80"/>
      <c r="G3" s="80"/>
      <c r="H3" s="80"/>
      <c r="I3" s="80"/>
      <c r="J3" s="81"/>
    </row>
    <row r="4" spans="2:10" ht="53.25" customHeight="1" x14ac:dyDescent="0.25">
      <c r="B4" s="82"/>
      <c r="C4" s="83"/>
      <c r="D4" s="83"/>
      <c r="E4" s="83"/>
      <c r="F4" s="83"/>
      <c r="G4" s="83"/>
      <c r="H4" s="83"/>
      <c r="I4" s="83"/>
      <c r="J4" s="84"/>
    </row>
    <row r="6" spans="2:10" ht="60" x14ac:dyDescent="0.25">
      <c r="B6" s="10" t="s">
        <v>217</v>
      </c>
      <c r="C6" s="10" t="s">
        <v>192</v>
      </c>
      <c r="D6" s="10" t="s">
        <v>193</v>
      </c>
      <c r="E6" s="10" t="s">
        <v>196</v>
      </c>
      <c r="F6" s="10" t="s">
        <v>194</v>
      </c>
      <c r="G6" s="10" t="s">
        <v>205</v>
      </c>
      <c r="H6" s="10" t="s">
        <v>195</v>
      </c>
      <c r="I6" s="10" t="s">
        <v>206</v>
      </c>
      <c r="J6" s="10" t="s">
        <v>214</v>
      </c>
    </row>
    <row r="7" spans="2:10" x14ac:dyDescent="0.25">
      <c r="B7" s="27" t="s">
        <v>204</v>
      </c>
      <c r="C7" s="70">
        <f>+SUM(C24:C96,C101:C163)</f>
        <v>19056</v>
      </c>
      <c r="D7" s="5">
        <f>+SUM(D24:D96,D101:D163)</f>
        <v>17341</v>
      </c>
      <c r="E7" s="25">
        <f>+D7/C7</f>
        <v>0.91000209907640639</v>
      </c>
      <c r="F7" s="5">
        <f>+SUM(F24:F96,F101:F163)</f>
        <v>14209</v>
      </c>
      <c r="G7" s="25">
        <f>+F7/D7</f>
        <v>0.81938757857101663</v>
      </c>
      <c r="H7" s="5">
        <f>+SUM(H24:H96,H101:H163)</f>
        <v>3134</v>
      </c>
      <c r="I7" s="18">
        <f>+H7/D7</f>
        <v>0.18072775503142841</v>
      </c>
      <c r="J7" s="25">
        <f>+(G7+E7)/2</f>
        <v>0.86469483882371145</v>
      </c>
    </row>
    <row r="23" spans="2:10" ht="63.75" customHeight="1" x14ac:dyDescent="0.25">
      <c r="B23" s="10" t="s">
        <v>216</v>
      </c>
      <c r="C23" s="10" t="s">
        <v>192</v>
      </c>
      <c r="D23" s="10" t="s">
        <v>193</v>
      </c>
      <c r="E23" s="10" t="s">
        <v>196</v>
      </c>
      <c r="F23" s="10" t="s">
        <v>194</v>
      </c>
      <c r="G23" s="10" t="s">
        <v>205</v>
      </c>
      <c r="H23" s="10" t="s">
        <v>195</v>
      </c>
      <c r="I23" s="10" t="s">
        <v>206</v>
      </c>
      <c r="J23" s="10" t="s">
        <v>214</v>
      </c>
    </row>
    <row r="24" spans="2:10" x14ac:dyDescent="0.25">
      <c r="B24" s="57" t="s">
        <v>44</v>
      </c>
      <c r="C24" s="58">
        <v>125</v>
      </c>
      <c r="D24" s="58">
        <v>121</v>
      </c>
      <c r="E24" s="25">
        <f t="shared" ref="E24:E55" si="0">+D24/C24</f>
        <v>0.96799999999999997</v>
      </c>
      <c r="F24" s="58">
        <v>117</v>
      </c>
      <c r="G24" s="25">
        <f t="shared" ref="G24:G55" si="1">+F24/D24</f>
        <v>0.96694214876033058</v>
      </c>
      <c r="H24" s="58">
        <v>4</v>
      </c>
      <c r="I24" s="59">
        <f t="shared" ref="I24:I55" si="2">+H24/D24</f>
        <v>3.3057851239669422E-2</v>
      </c>
      <c r="J24" s="25">
        <f t="shared" ref="J24:J55" si="3">+(G24+E24)/2</f>
        <v>0.96747107438016533</v>
      </c>
    </row>
    <row r="25" spans="2:10" x14ac:dyDescent="0.25">
      <c r="B25" s="57" t="s">
        <v>172</v>
      </c>
      <c r="C25" s="58">
        <v>140</v>
      </c>
      <c r="D25" s="58">
        <v>137</v>
      </c>
      <c r="E25" s="25">
        <f t="shared" si="0"/>
        <v>0.97857142857142854</v>
      </c>
      <c r="F25" s="58">
        <v>130</v>
      </c>
      <c r="G25" s="25">
        <f t="shared" si="1"/>
        <v>0.94890510948905105</v>
      </c>
      <c r="H25" s="58">
        <v>7</v>
      </c>
      <c r="I25" s="59">
        <f t="shared" si="2"/>
        <v>5.1094890510948905E-2</v>
      </c>
      <c r="J25" s="25">
        <f t="shared" si="3"/>
        <v>0.96373826903023985</v>
      </c>
    </row>
    <row r="26" spans="2:10" x14ac:dyDescent="0.25">
      <c r="B26" s="57" t="s">
        <v>166</v>
      </c>
      <c r="C26" s="58">
        <v>351</v>
      </c>
      <c r="D26" s="58">
        <v>349</v>
      </c>
      <c r="E26" s="25">
        <f t="shared" si="0"/>
        <v>0.99430199430199429</v>
      </c>
      <c r="F26" s="58">
        <v>322</v>
      </c>
      <c r="G26" s="25">
        <f t="shared" si="1"/>
        <v>0.92263610315186251</v>
      </c>
      <c r="H26" s="58">
        <v>27</v>
      </c>
      <c r="I26" s="59">
        <f t="shared" si="2"/>
        <v>7.7363896848137534E-2</v>
      </c>
      <c r="J26" s="25">
        <f t="shared" si="3"/>
        <v>0.9584690487269284</v>
      </c>
    </row>
    <row r="27" spans="2:10" x14ac:dyDescent="0.25">
      <c r="B27" s="57" t="s">
        <v>78</v>
      </c>
      <c r="C27" s="58">
        <v>206</v>
      </c>
      <c r="D27" s="58">
        <v>203</v>
      </c>
      <c r="E27" s="25">
        <f t="shared" si="0"/>
        <v>0.9854368932038835</v>
      </c>
      <c r="F27" s="58">
        <v>188</v>
      </c>
      <c r="G27" s="25">
        <f t="shared" si="1"/>
        <v>0.92610837438423643</v>
      </c>
      <c r="H27" s="58">
        <v>15</v>
      </c>
      <c r="I27" s="59">
        <f t="shared" si="2"/>
        <v>7.3891625615763554E-2</v>
      </c>
      <c r="J27" s="25">
        <f t="shared" si="3"/>
        <v>0.95577263379405997</v>
      </c>
    </row>
    <row r="28" spans="2:10" x14ac:dyDescent="0.25">
      <c r="B28" s="57" t="s">
        <v>136</v>
      </c>
      <c r="C28" s="58">
        <v>132</v>
      </c>
      <c r="D28" s="58">
        <v>128</v>
      </c>
      <c r="E28" s="25">
        <f t="shared" si="0"/>
        <v>0.96969696969696972</v>
      </c>
      <c r="F28" s="58">
        <v>120</v>
      </c>
      <c r="G28" s="25">
        <f t="shared" si="1"/>
        <v>0.9375</v>
      </c>
      <c r="H28" s="58">
        <v>7</v>
      </c>
      <c r="I28" s="59">
        <f t="shared" si="2"/>
        <v>5.46875E-2</v>
      </c>
      <c r="J28" s="25">
        <f t="shared" si="3"/>
        <v>0.95359848484848486</v>
      </c>
    </row>
    <row r="29" spans="2:10" x14ac:dyDescent="0.25">
      <c r="B29" s="57" t="s">
        <v>179</v>
      </c>
      <c r="C29" s="58">
        <v>275</v>
      </c>
      <c r="D29" s="58">
        <v>264</v>
      </c>
      <c r="E29" s="25">
        <f t="shared" si="0"/>
        <v>0.96</v>
      </c>
      <c r="F29" s="58">
        <v>244</v>
      </c>
      <c r="G29" s="25">
        <f t="shared" si="1"/>
        <v>0.9242424242424242</v>
      </c>
      <c r="H29" s="58">
        <v>20</v>
      </c>
      <c r="I29" s="59">
        <f t="shared" si="2"/>
        <v>7.575757575757576E-2</v>
      </c>
      <c r="J29" s="25">
        <f t="shared" si="3"/>
        <v>0.94212121212121214</v>
      </c>
    </row>
    <row r="30" spans="2:10" x14ac:dyDescent="0.25">
      <c r="B30" s="57" t="s">
        <v>114</v>
      </c>
      <c r="C30" s="58">
        <v>115</v>
      </c>
      <c r="D30" s="58">
        <v>110</v>
      </c>
      <c r="E30" s="25">
        <f t="shared" si="0"/>
        <v>0.95652173913043481</v>
      </c>
      <c r="F30" s="58">
        <v>102</v>
      </c>
      <c r="G30" s="25">
        <f t="shared" si="1"/>
        <v>0.92727272727272725</v>
      </c>
      <c r="H30" s="58">
        <v>8</v>
      </c>
      <c r="I30" s="59">
        <f t="shared" si="2"/>
        <v>7.2727272727272724E-2</v>
      </c>
      <c r="J30" s="25">
        <f t="shared" si="3"/>
        <v>0.94189723320158103</v>
      </c>
    </row>
    <row r="31" spans="2:10" x14ac:dyDescent="0.25">
      <c r="B31" s="57" t="s">
        <v>66</v>
      </c>
      <c r="C31" s="58">
        <v>217</v>
      </c>
      <c r="D31" s="58">
        <v>208</v>
      </c>
      <c r="E31" s="25">
        <f t="shared" si="0"/>
        <v>0.95852534562211977</v>
      </c>
      <c r="F31" s="58">
        <v>190</v>
      </c>
      <c r="G31" s="25">
        <f t="shared" si="1"/>
        <v>0.91346153846153844</v>
      </c>
      <c r="H31" s="58">
        <v>18</v>
      </c>
      <c r="I31" s="59">
        <f t="shared" si="2"/>
        <v>8.6538461538461536E-2</v>
      </c>
      <c r="J31" s="25">
        <f t="shared" si="3"/>
        <v>0.9359934420418291</v>
      </c>
    </row>
    <row r="32" spans="2:10" x14ac:dyDescent="0.25">
      <c r="B32" s="57" t="s">
        <v>138</v>
      </c>
      <c r="C32" s="58">
        <v>281</v>
      </c>
      <c r="D32" s="58">
        <v>265</v>
      </c>
      <c r="E32" s="25">
        <f t="shared" si="0"/>
        <v>0.94306049822064053</v>
      </c>
      <c r="F32" s="58">
        <v>245</v>
      </c>
      <c r="G32" s="25">
        <f t="shared" si="1"/>
        <v>0.92452830188679247</v>
      </c>
      <c r="H32" s="58">
        <v>20</v>
      </c>
      <c r="I32" s="59">
        <f t="shared" si="2"/>
        <v>7.5471698113207544E-2</v>
      </c>
      <c r="J32" s="25">
        <f t="shared" si="3"/>
        <v>0.9337944000537165</v>
      </c>
    </row>
    <row r="33" spans="2:10" x14ac:dyDescent="0.25">
      <c r="B33" s="57" t="s">
        <v>80</v>
      </c>
      <c r="C33" s="58">
        <v>275</v>
      </c>
      <c r="D33" s="58">
        <v>256</v>
      </c>
      <c r="E33" s="25">
        <f t="shared" si="0"/>
        <v>0.93090909090909091</v>
      </c>
      <c r="F33" s="58">
        <v>239</v>
      </c>
      <c r="G33" s="25">
        <f t="shared" si="1"/>
        <v>0.93359375</v>
      </c>
      <c r="H33" s="58">
        <v>17</v>
      </c>
      <c r="I33" s="59">
        <f t="shared" si="2"/>
        <v>6.640625E-2</v>
      </c>
      <c r="J33" s="25">
        <f t="shared" si="3"/>
        <v>0.93225142045454545</v>
      </c>
    </row>
    <row r="34" spans="2:10" x14ac:dyDescent="0.25">
      <c r="B34" s="57" t="s">
        <v>70</v>
      </c>
      <c r="C34" s="58">
        <v>140</v>
      </c>
      <c r="D34" s="58">
        <v>135</v>
      </c>
      <c r="E34" s="25">
        <f t="shared" si="0"/>
        <v>0.9642857142857143</v>
      </c>
      <c r="F34" s="58">
        <v>121</v>
      </c>
      <c r="G34" s="25">
        <f t="shared" si="1"/>
        <v>0.89629629629629626</v>
      </c>
      <c r="H34" s="58">
        <v>14</v>
      </c>
      <c r="I34" s="59">
        <f t="shared" si="2"/>
        <v>0.1037037037037037</v>
      </c>
      <c r="J34" s="25">
        <f t="shared" si="3"/>
        <v>0.93029100529100528</v>
      </c>
    </row>
    <row r="35" spans="2:10" x14ac:dyDescent="0.25">
      <c r="B35" s="57" t="s">
        <v>101</v>
      </c>
      <c r="C35" s="58">
        <v>132</v>
      </c>
      <c r="D35" s="58">
        <v>128</v>
      </c>
      <c r="E35" s="25">
        <f t="shared" si="0"/>
        <v>0.96969696969696972</v>
      </c>
      <c r="F35" s="58">
        <v>114</v>
      </c>
      <c r="G35" s="25">
        <f t="shared" si="1"/>
        <v>0.890625</v>
      </c>
      <c r="H35" s="58">
        <v>14</v>
      </c>
      <c r="I35" s="59">
        <f t="shared" si="2"/>
        <v>0.109375</v>
      </c>
      <c r="J35" s="25">
        <f t="shared" si="3"/>
        <v>0.93016098484848486</v>
      </c>
    </row>
    <row r="36" spans="2:10" x14ac:dyDescent="0.25">
      <c r="B36" s="57" t="s">
        <v>69</v>
      </c>
      <c r="C36" s="58">
        <v>163</v>
      </c>
      <c r="D36" s="58">
        <v>152</v>
      </c>
      <c r="E36" s="25">
        <f t="shared" si="0"/>
        <v>0.93251533742331283</v>
      </c>
      <c r="F36" s="58">
        <v>141</v>
      </c>
      <c r="G36" s="25">
        <f t="shared" si="1"/>
        <v>0.92763157894736847</v>
      </c>
      <c r="H36" s="58">
        <v>11</v>
      </c>
      <c r="I36" s="59">
        <f t="shared" si="2"/>
        <v>7.2368421052631582E-2</v>
      </c>
      <c r="J36" s="25">
        <f t="shared" si="3"/>
        <v>0.93007345818534071</v>
      </c>
    </row>
    <row r="37" spans="2:10" x14ac:dyDescent="0.25">
      <c r="B37" s="57" t="s">
        <v>190</v>
      </c>
      <c r="C37" s="58">
        <v>129</v>
      </c>
      <c r="D37" s="58">
        <v>113</v>
      </c>
      <c r="E37" s="25">
        <f t="shared" si="0"/>
        <v>0.87596899224806202</v>
      </c>
      <c r="F37" s="58">
        <v>111</v>
      </c>
      <c r="G37" s="25">
        <f t="shared" si="1"/>
        <v>0.98230088495575218</v>
      </c>
      <c r="H37" s="58">
        <v>2</v>
      </c>
      <c r="I37" s="59">
        <f t="shared" si="2"/>
        <v>1.7699115044247787E-2</v>
      </c>
      <c r="J37" s="25">
        <f t="shared" si="3"/>
        <v>0.9291349386019071</v>
      </c>
    </row>
    <row r="38" spans="2:10" x14ac:dyDescent="0.25">
      <c r="B38" s="57" t="s">
        <v>110</v>
      </c>
      <c r="C38" s="58">
        <v>166</v>
      </c>
      <c r="D38" s="58">
        <v>165</v>
      </c>
      <c r="E38" s="25">
        <f t="shared" si="0"/>
        <v>0.99397590361445787</v>
      </c>
      <c r="F38" s="58">
        <v>142</v>
      </c>
      <c r="G38" s="25">
        <f t="shared" si="1"/>
        <v>0.8606060606060606</v>
      </c>
      <c r="H38" s="58">
        <v>23</v>
      </c>
      <c r="I38" s="59">
        <f t="shared" si="2"/>
        <v>0.1393939393939394</v>
      </c>
      <c r="J38" s="25">
        <f t="shared" si="3"/>
        <v>0.92729098211025929</v>
      </c>
    </row>
    <row r="39" spans="2:10" x14ac:dyDescent="0.25">
      <c r="B39" s="57" t="s">
        <v>123</v>
      </c>
      <c r="C39" s="58">
        <v>132</v>
      </c>
      <c r="D39" s="58">
        <v>129</v>
      </c>
      <c r="E39" s="25">
        <f t="shared" si="0"/>
        <v>0.97727272727272729</v>
      </c>
      <c r="F39" s="58">
        <v>113</v>
      </c>
      <c r="G39" s="25">
        <f t="shared" si="1"/>
        <v>0.87596899224806202</v>
      </c>
      <c r="H39" s="58">
        <v>16</v>
      </c>
      <c r="I39" s="59">
        <f t="shared" si="2"/>
        <v>0.12403100775193798</v>
      </c>
      <c r="J39" s="25">
        <f t="shared" si="3"/>
        <v>0.92662085976039466</v>
      </c>
    </row>
    <row r="40" spans="2:10" x14ac:dyDescent="0.25">
      <c r="B40" s="57" t="s">
        <v>73</v>
      </c>
      <c r="C40" s="58">
        <v>330</v>
      </c>
      <c r="D40" s="58">
        <v>299</v>
      </c>
      <c r="E40" s="25">
        <f t="shared" si="0"/>
        <v>0.90606060606060601</v>
      </c>
      <c r="F40" s="58">
        <v>282</v>
      </c>
      <c r="G40" s="25">
        <f t="shared" si="1"/>
        <v>0.94314381270903014</v>
      </c>
      <c r="H40" s="58">
        <v>17</v>
      </c>
      <c r="I40" s="59">
        <f t="shared" si="2"/>
        <v>5.6856187290969896E-2</v>
      </c>
      <c r="J40" s="25">
        <f t="shared" si="3"/>
        <v>0.92460220938481807</v>
      </c>
    </row>
    <row r="41" spans="2:10" x14ac:dyDescent="0.25">
      <c r="B41" s="57" t="s">
        <v>82</v>
      </c>
      <c r="C41" s="58">
        <v>242</v>
      </c>
      <c r="D41" s="58">
        <v>229</v>
      </c>
      <c r="E41" s="25">
        <f t="shared" si="0"/>
        <v>0.94628099173553715</v>
      </c>
      <c r="F41" s="58">
        <v>205</v>
      </c>
      <c r="G41" s="25">
        <f t="shared" si="1"/>
        <v>0.89519650655021832</v>
      </c>
      <c r="H41" s="58">
        <v>24</v>
      </c>
      <c r="I41" s="59">
        <f t="shared" si="2"/>
        <v>0.10480349344978165</v>
      </c>
      <c r="J41" s="25">
        <f t="shared" si="3"/>
        <v>0.92073874914287779</v>
      </c>
    </row>
    <row r="42" spans="2:10" x14ac:dyDescent="0.25">
      <c r="B42" s="57" t="s">
        <v>49</v>
      </c>
      <c r="C42" s="58">
        <v>126</v>
      </c>
      <c r="D42" s="58">
        <v>123</v>
      </c>
      <c r="E42" s="25">
        <f t="shared" si="0"/>
        <v>0.97619047619047616</v>
      </c>
      <c r="F42" s="58">
        <v>106</v>
      </c>
      <c r="G42" s="25">
        <f t="shared" si="1"/>
        <v>0.86178861788617889</v>
      </c>
      <c r="H42" s="58">
        <v>17</v>
      </c>
      <c r="I42" s="59">
        <f t="shared" si="2"/>
        <v>0.13821138211382114</v>
      </c>
      <c r="J42" s="25">
        <f t="shared" si="3"/>
        <v>0.91898954703832758</v>
      </c>
    </row>
    <row r="43" spans="2:10" x14ac:dyDescent="0.25">
      <c r="B43" s="57" t="s">
        <v>97</v>
      </c>
      <c r="C43" s="58">
        <v>180</v>
      </c>
      <c r="D43" s="58">
        <v>174</v>
      </c>
      <c r="E43" s="25">
        <f t="shared" si="0"/>
        <v>0.96666666666666667</v>
      </c>
      <c r="F43" s="58">
        <v>151</v>
      </c>
      <c r="G43" s="25">
        <f t="shared" si="1"/>
        <v>0.86781609195402298</v>
      </c>
      <c r="H43" s="58">
        <v>23</v>
      </c>
      <c r="I43" s="59">
        <f t="shared" si="2"/>
        <v>0.13218390804597702</v>
      </c>
      <c r="J43" s="25">
        <f t="shared" si="3"/>
        <v>0.91724137931034488</v>
      </c>
    </row>
    <row r="44" spans="2:10" x14ac:dyDescent="0.25">
      <c r="B44" s="57" t="s">
        <v>135</v>
      </c>
      <c r="C44" s="58">
        <v>212</v>
      </c>
      <c r="D44" s="58">
        <v>193</v>
      </c>
      <c r="E44" s="25">
        <f t="shared" si="0"/>
        <v>0.910377358490566</v>
      </c>
      <c r="F44" s="58">
        <v>177</v>
      </c>
      <c r="G44" s="25">
        <f t="shared" si="1"/>
        <v>0.91709844559585496</v>
      </c>
      <c r="H44" s="58">
        <v>16</v>
      </c>
      <c r="I44" s="59">
        <f t="shared" si="2"/>
        <v>8.2901554404145081E-2</v>
      </c>
      <c r="J44" s="25">
        <f t="shared" si="3"/>
        <v>0.91373790204321048</v>
      </c>
    </row>
    <row r="45" spans="2:10" x14ac:dyDescent="0.25">
      <c r="B45" s="57" t="s">
        <v>141</v>
      </c>
      <c r="C45" s="58">
        <v>340</v>
      </c>
      <c r="D45" s="58">
        <v>324</v>
      </c>
      <c r="E45" s="25">
        <f t="shared" si="0"/>
        <v>0.95294117647058818</v>
      </c>
      <c r="F45" s="58">
        <v>283</v>
      </c>
      <c r="G45" s="25">
        <f t="shared" si="1"/>
        <v>0.87345679012345678</v>
      </c>
      <c r="H45" s="58">
        <v>41</v>
      </c>
      <c r="I45" s="59">
        <f t="shared" si="2"/>
        <v>0.12654320987654322</v>
      </c>
      <c r="J45" s="25">
        <f t="shared" si="3"/>
        <v>0.91319898329702243</v>
      </c>
    </row>
    <row r="46" spans="2:10" x14ac:dyDescent="0.25">
      <c r="B46" s="57" t="s">
        <v>133</v>
      </c>
      <c r="C46" s="58">
        <v>196</v>
      </c>
      <c r="D46" s="58">
        <v>182</v>
      </c>
      <c r="E46" s="25">
        <f t="shared" si="0"/>
        <v>0.9285714285714286</v>
      </c>
      <c r="F46" s="58">
        <v>163</v>
      </c>
      <c r="G46" s="25">
        <f t="shared" si="1"/>
        <v>0.89560439560439564</v>
      </c>
      <c r="H46" s="58">
        <v>19</v>
      </c>
      <c r="I46" s="59">
        <f t="shared" si="2"/>
        <v>0.1043956043956044</v>
      </c>
      <c r="J46" s="25">
        <f t="shared" si="3"/>
        <v>0.91208791208791218</v>
      </c>
    </row>
    <row r="47" spans="2:10" x14ac:dyDescent="0.25">
      <c r="B47" s="57" t="s">
        <v>171</v>
      </c>
      <c r="C47" s="58">
        <v>277</v>
      </c>
      <c r="D47" s="58">
        <v>269</v>
      </c>
      <c r="E47" s="25">
        <f t="shared" si="0"/>
        <v>0.97111913357400725</v>
      </c>
      <c r="F47" s="58">
        <v>229</v>
      </c>
      <c r="G47" s="25">
        <f t="shared" si="1"/>
        <v>0.85130111524163565</v>
      </c>
      <c r="H47" s="58">
        <v>40</v>
      </c>
      <c r="I47" s="59">
        <f t="shared" si="2"/>
        <v>0.14869888475836432</v>
      </c>
      <c r="J47" s="25">
        <f t="shared" si="3"/>
        <v>0.91121012440782145</v>
      </c>
    </row>
    <row r="48" spans="2:10" x14ac:dyDescent="0.25">
      <c r="B48" s="57" t="s">
        <v>67</v>
      </c>
      <c r="C48" s="58">
        <v>178</v>
      </c>
      <c r="D48" s="58">
        <v>171</v>
      </c>
      <c r="E48" s="25">
        <f t="shared" si="0"/>
        <v>0.9606741573033708</v>
      </c>
      <c r="F48" s="58">
        <v>147</v>
      </c>
      <c r="G48" s="25">
        <f t="shared" si="1"/>
        <v>0.85964912280701755</v>
      </c>
      <c r="H48" s="58">
        <v>24</v>
      </c>
      <c r="I48" s="59">
        <f t="shared" si="2"/>
        <v>0.14035087719298245</v>
      </c>
      <c r="J48" s="25">
        <f t="shared" si="3"/>
        <v>0.91016164005519418</v>
      </c>
    </row>
    <row r="49" spans="2:10" x14ac:dyDescent="0.25">
      <c r="B49" s="57" t="s">
        <v>145</v>
      </c>
      <c r="C49" s="58">
        <v>122</v>
      </c>
      <c r="D49" s="58">
        <v>110</v>
      </c>
      <c r="E49" s="25">
        <f t="shared" si="0"/>
        <v>0.90163934426229508</v>
      </c>
      <c r="F49" s="58">
        <v>101</v>
      </c>
      <c r="G49" s="25">
        <f t="shared" si="1"/>
        <v>0.91818181818181821</v>
      </c>
      <c r="H49" s="58">
        <v>9</v>
      </c>
      <c r="I49" s="59">
        <f t="shared" si="2"/>
        <v>8.1818181818181818E-2</v>
      </c>
      <c r="J49" s="25">
        <f t="shared" si="3"/>
        <v>0.9099105812220567</v>
      </c>
    </row>
    <row r="50" spans="2:10" x14ac:dyDescent="0.25">
      <c r="B50" s="57" t="s">
        <v>120</v>
      </c>
      <c r="C50" s="58">
        <v>289</v>
      </c>
      <c r="D50" s="58">
        <v>279</v>
      </c>
      <c r="E50" s="25">
        <f t="shared" si="0"/>
        <v>0.96539792387543255</v>
      </c>
      <c r="F50" s="58">
        <v>238</v>
      </c>
      <c r="G50" s="25">
        <f t="shared" si="1"/>
        <v>0.8530465949820788</v>
      </c>
      <c r="H50" s="58">
        <v>41</v>
      </c>
      <c r="I50" s="59">
        <f t="shared" si="2"/>
        <v>0.14695340501792115</v>
      </c>
      <c r="J50" s="25">
        <f t="shared" si="3"/>
        <v>0.90922225942875567</v>
      </c>
    </row>
    <row r="51" spans="2:10" x14ac:dyDescent="0.25">
      <c r="B51" s="57" t="s">
        <v>91</v>
      </c>
      <c r="C51" s="58">
        <v>198</v>
      </c>
      <c r="D51" s="58">
        <v>190</v>
      </c>
      <c r="E51" s="25">
        <f t="shared" si="0"/>
        <v>0.95959595959595956</v>
      </c>
      <c r="F51" s="58">
        <v>163</v>
      </c>
      <c r="G51" s="25">
        <f t="shared" si="1"/>
        <v>0.85789473684210527</v>
      </c>
      <c r="H51" s="58">
        <v>27</v>
      </c>
      <c r="I51" s="59">
        <f t="shared" si="2"/>
        <v>0.14210526315789473</v>
      </c>
      <c r="J51" s="25">
        <f t="shared" si="3"/>
        <v>0.90874534821903241</v>
      </c>
    </row>
    <row r="52" spans="2:10" x14ac:dyDescent="0.25">
      <c r="B52" s="57" t="s">
        <v>106</v>
      </c>
      <c r="C52" s="58">
        <v>113</v>
      </c>
      <c r="D52" s="58">
        <v>108</v>
      </c>
      <c r="E52" s="25">
        <f t="shared" si="0"/>
        <v>0.95575221238938057</v>
      </c>
      <c r="F52" s="58">
        <v>93</v>
      </c>
      <c r="G52" s="25">
        <f t="shared" si="1"/>
        <v>0.86111111111111116</v>
      </c>
      <c r="H52" s="58">
        <v>15</v>
      </c>
      <c r="I52" s="59">
        <f t="shared" si="2"/>
        <v>0.1388888888888889</v>
      </c>
      <c r="J52" s="25">
        <f t="shared" si="3"/>
        <v>0.90843166175024592</v>
      </c>
    </row>
    <row r="53" spans="2:10" x14ac:dyDescent="0.25">
      <c r="B53" s="57" t="s">
        <v>35</v>
      </c>
      <c r="C53" s="58">
        <v>304</v>
      </c>
      <c r="D53" s="58">
        <v>288</v>
      </c>
      <c r="E53" s="25">
        <f t="shared" si="0"/>
        <v>0.94736842105263153</v>
      </c>
      <c r="F53" s="58">
        <v>247</v>
      </c>
      <c r="G53" s="25">
        <f t="shared" si="1"/>
        <v>0.85763888888888884</v>
      </c>
      <c r="H53" s="58">
        <v>41</v>
      </c>
      <c r="I53" s="59">
        <f t="shared" si="2"/>
        <v>0.1423611111111111</v>
      </c>
      <c r="J53" s="25">
        <f t="shared" si="3"/>
        <v>0.90250365497076013</v>
      </c>
    </row>
    <row r="54" spans="2:10" x14ac:dyDescent="0.25">
      <c r="B54" s="57" t="s">
        <v>48</v>
      </c>
      <c r="C54" s="58">
        <v>147</v>
      </c>
      <c r="D54" s="58">
        <v>142</v>
      </c>
      <c r="E54" s="25">
        <f t="shared" si="0"/>
        <v>0.96598639455782309</v>
      </c>
      <c r="F54" s="58">
        <v>119</v>
      </c>
      <c r="G54" s="25">
        <f t="shared" si="1"/>
        <v>0.8380281690140845</v>
      </c>
      <c r="H54" s="58">
        <v>23</v>
      </c>
      <c r="I54" s="59">
        <f t="shared" si="2"/>
        <v>0.1619718309859155</v>
      </c>
      <c r="J54" s="25">
        <f t="shared" si="3"/>
        <v>0.9020072817859538</v>
      </c>
    </row>
    <row r="55" spans="2:10" x14ac:dyDescent="0.25">
      <c r="B55" s="57" t="s">
        <v>118</v>
      </c>
      <c r="C55" s="58">
        <v>146</v>
      </c>
      <c r="D55" s="58">
        <v>139</v>
      </c>
      <c r="E55" s="25">
        <f t="shared" si="0"/>
        <v>0.95205479452054798</v>
      </c>
      <c r="F55" s="58">
        <v>118</v>
      </c>
      <c r="G55" s="25">
        <f t="shared" si="1"/>
        <v>0.84892086330935257</v>
      </c>
      <c r="H55" s="58">
        <v>21</v>
      </c>
      <c r="I55" s="59">
        <f t="shared" si="2"/>
        <v>0.15107913669064749</v>
      </c>
      <c r="J55" s="25">
        <f t="shared" si="3"/>
        <v>0.90048782891495027</v>
      </c>
    </row>
    <row r="56" spans="2:10" x14ac:dyDescent="0.25">
      <c r="B56" s="57" t="s">
        <v>127</v>
      </c>
      <c r="C56" s="58">
        <v>100</v>
      </c>
      <c r="D56" s="58">
        <v>99</v>
      </c>
      <c r="E56" s="25">
        <f t="shared" ref="E56:E87" si="4">+D56/C56</f>
        <v>0.99</v>
      </c>
      <c r="F56" s="58">
        <v>80</v>
      </c>
      <c r="G56" s="25">
        <f t="shared" ref="G56:G87" si="5">+F56/D56</f>
        <v>0.80808080808080807</v>
      </c>
      <c r="H56" s="58">
        <v>19</v>
      </c>
      <c r="I56" s="59">
        <f t="shared" ref="I56:I87" si="6">+H56/D56</f>
        <v>0.19191919191919191</v>
      </c>
      <c r="J56" s="25">
        <f t="shared" ref="J56:J87" si="7">+(G56+E56)/2</f>
        <v>0.89904040404040408</v>
      </c>
    </row>
    <row r="57" spans="2:10" x14ac:dyDescent="0.25">
      <c r="B57" s="57" t="s">
        <v>39</v>
      </c>
      <c r="C57" s="58">
        <v>243</v>
      </c>
      <c r="D57" s="58">
        <v>229</v>
      </c>
      <c r="E57" s="25">
        <f t="shared" si="4"/>
        <v>0.9423868312757202</v>
      </c>
      <c r="F57" s="58">
        <v>193</v>
      </c>
      <c r="G57" s="25">
        <f t="shared" si="5"/>
        <v>0.84279475982532748</v>
      </c>
      <c r="H57" s="58">
        <v>36</v>
      </c>
      <c r="I57" s="59">
        <f t="shared" si="6"/>
        <v>0.15720524017467249</v>
      </c>
      <c r="J57" s="25">
        <f t="shared" si="7"/>
        <v>0.8925907955505239</v>
      </c>
    </row>
    <row r="58" spans="2:10" x14ac:dyDescent="0.25">
      <c r="B58" s="57" t="s">
        <v>45</v>
      </c>
      <c r="C58" s="58">
        <v>149</v>
      </c>
      <c r="D58" s="58">
        <v>144</v>
      </c>
      <c r="E58" s="25">
        <f t="shared" si="4"/>
        <v>0.96644295302013428</v>
      </c>
      <c r="F58" s="58">
        <v>117</v>
      </c>
      <c r="G58" s="25">
        <f t="shared" si="5"/>
        <v>0.8125</v>
      </c>
      <c r="H58" s="58">
        <v>27</v>
      </c>
      <c r="I58" s="59">
        <f t="shared" si="6"/>
        <v>0.1875</v>
      </c>
      <c r="J58" s="25">
        <f t="shared" si="7"/>
        <v>0.88947147651006708</v>
      </c>
    </row>
    <row r="59" spans="2:10" x14ac:dyDescent="0.25">
      <c r="B59" s="57" t="s">
        <v>113</v>
      </c>
      <c r="C59" s="58">
        <v>154</v>
      </c>
      <c r="D59" s="58">
        <v>140</v>
      </c>
      <c r="E59" s="25">
        <f t="shared" si="4"/>
        <v>0.90909090909090906</v>
      </c>
      <c r="F59" s="58">
        <v>121</v>
      </c>
      <c r="G59" s="25">
        <f t="shared" si="5"/>
        <v>0.86428571428571432</v>
      </c>
      <c r="H59" s="58">
        <v>19</v>
      </c>
      <c r="I59" s="59">
        <f t="shared" si="6"/>
        <v>0.1357142857142857</v>
      </c>
      <c r="J59" s="25">
        <f t="shared" si="7"/>
        <v>0.88668831168831175</v>
      </c>
    </row>
    <row r="60" spans="2:10" x14ac:dyDescent="0.25">
      <c r="B60" s="57" t="s">
        <v>175</v>
      </c>
      <c r="C60" s="58">
        <v>173</v>
      </c>
      <c r="D60" s="58">
        <v>155</v>
      </c>
      <c r="E60" s="25">
        <f t="shared" si="4"/>
        <v>0.89595375722543358</v>
      </c>
      <c r="F60" s="58">
        <v>136</v>
      </c>
      <c r="G60" s="25">
        <f t="shared" si="5"/>
        <v>0.8774193548387097</v>
      </c>
      <c r="H60" s="58">
        <v>19</v>
      </c>
      <c r="I60" s="59">
        <f t="shared" si="6"/>
        <v>0.12258064516129032</v>
      </c>
      <c r="J60" s="25">
        <f t="shared" si="7"/>
        <v>0.88668655603207158</v>
      </c>
    </row>
    <row r="61" spans="2:10" x14ac:dyDescent="0.25">
      <c r="B61" s="57" t="s">
        <v>165</v>
      </c>
      <c r="C61" s="58">
        <v>316</v>
      </c>
      <c r="D61" s="58">
        <v>274</v>
      </c>
      <c r="E61" s="25">
        <f t="shared" si="4"/>
        <v>0.86708860759493667</v>
      </c>
      <c r="F61" s="58">
        <v>248</v>
      </c>
      <c r="G61" s="25">
        <f t="shared" si="5"/>
        <v>0.9051094890510949</v>
      </c>
      <c r="H61" s="58">
        <v>26</v>
      </c>
      <c r="I61" s="59">
        <f t="shared" si="6"/>
        <v>9.4890510948905105E-2</v>
      </c>
      <c r="J61" s="25">
        <f t="shared" si="7"/>
        <v>0.88609904832301578</v>
      </c>
    </row>
    <row r="62" spans="2:10" x14ac:dyDescent="0.25">
      <c r="B62" s="57" t="s">
        <v>164</v>
      </c>
      <c r="C62" s="58">
        <v>272</v>
      </c>
      <c r="D62" s="58">
        <v>244</v>
      </c>
      <c r="E62" s="25">
        <f t="shared" si="4"/>
        <v>0.8970588235294118</v>
      </c>
      <c r="F62" s="58">
        <v>210</v>
      </c>
      <c r="G62" s="25">
        <f t="shared" si="5"/>
        <v>0.86065573770491799</v>
      </c>
      <c r="H62" s="58">
        <v>34</v>
      </c>
      <c r="I62" s="59">
        <f t="shared" si="6"/>
        <v>0.13934426229508196</v>
      </c>
      <c r="J62" s="25">
        <f t="shared" si="7"/>
        <v>0.87885728061716484</v>
      </c>
    </row>
    <row r="63" spans="2:10" x14ac:dyDescent="0.25">
      <c r="B63" s="57" t="s">
        <v>72</v>
      </c>
      <c r="C63" s="58">
        <v>121</v>
      </c>
      <c r="D63" s="58">
        <v>104</v>
      </c>
      <c r="E63" s="25">
        <f t="shared" si="4"/>
        <v>0.85950413223140498</v>
      </c>
      <c r="F63" s="58">
        <v>92</v>
      </c>
      <c r="G63" s="25">
        <f t="shared" si="5"/>
        <v>0.88461538461538458</v>
      </c>
      <c r="H63" s="58">
        <v>12</v>
      </c>
      <c r="I63" s="59">
        <f t="shared" si="6"/>
        <v>0.11538461538461539</v>
      </c>
      <c r="J63" s="25">
        <f t="shared" si="7"/>
        <v>0.87205975842339478</v>
      </c>
    </row>
    <row r="64" spans="2:10" x14ac:dyDescent="0.25">
      <c r="B64" s="57" t="s">
        <v>36</v>
      </c>
      <c r="C64" s="58">
        <v>208</v>
      </c>
      <c r="D64" s="58">
        <v>187</v>
      </c>
      <c r="E64" s="25">
        <f t="shared" si="4"/>
        <v>0.89903846153846156</v>
      </c>
      <c r="F64" s="58">
        <v>157</v>
      </c>
      <c r="G64" s="25">
        <f t="shared" si="5"/>
        <v>0.83957219251336901</v>
      </c>
      <c r="H64" s="58">
        <v>30</v>
      </c>
      <c r="I64" s="59">
        <f t="shared" si="6"/>
        <v>0.16042780748663102</v>
      </c>
      <c r="J64" s="25">
        <f t="shared" si="7"/>
        <v>0.86930532702591523</v>
      </c>
    </row>
    <row r="65" spans="2:10" x14ac:dyDescent="0.25">
      <c r="B65" s="57" t="s">
        <v>186</v>
      </c>
      <c r="C65" s="58">
        <v>264</v>
      </c>
      <c r="D65" s="58">
        <v>240</v>
      </c>
      <c r="E65" s="25">
        <f t="shared" si="4"/>
        <v>0.90909090909090906</v>
      </c>
      <c r="F65" s="58">
        <v>198</v>
      </c>
      <c r="G65" s="25">
        <f t="shared" si="5"/>
        <v>0.82499999999999996</v>
      </c>
      <c r="H65" s="58">
        <v>42</v>
      </c>
      <c r="I65" s="59">
        <f t="shared" si="6"/>
        <v>0.17499999999999999</v>
      </c>
      <c r="J65" s="25">
        <f t="shared" si="7"/>
        <v>0.86704545454545445</v>
      </c>
    </row>
    <row r="66" spans="2:10" x14ac:dyDescent="0.25">
      <c r="B66" s="57" t="s">
        <v>103</v>
      </c>
      <c r="C66" s="58">
        <v>122</v>
      </c>
      <c r="D66" s="58">
        <v>115</v>
      </c>
      <c r="E66" s="25">
        <f t="shared" si="4"/>
        <v>0.94262295081967218</v>
      </c>
      <c r="F66" s="58">
        <v>89</v>
      </c>
      <c r="G66" s="25">
        <f t="shared" si="5"/>
        <v>0.77391304347826084</v>
      </c>
      <c r="H66" s="58">
        <v>26</v>
      </c>
      <c r="I66" s="59">
        <f t="shared" si="6"/>
        <v>0.22608695652173913</v>
      </c>
      <c r="J66" s="25">
        <f t="shared" si="7"/>
        <v>0.85826799714896651</v>
      </c>
    </row>
    <row r="67" spans="2:10" x14ac:dyDescent="0.25">
      <c r="B67" s="57" t="s">
        <v>189</v>
      </c>
      <c r="C67" s="58">
        <v>112</v>
      </c>
      <c r="D67" s="58">
        <v>95</v>
      </c>
      <c r="E67" s="25">
        <f t="shared" si="4"/>
        <v>0.8482142857142857</v>
      </c>
      <c r="F67" s="58">
        <v>82</v>
      </c>
      <c r="G67" s="25">
        <f t="shared" si="5"/>
        <v>0.86315789473684212</v>
      </c>
      <c r="H67" s="58">
        <v>14</v>
      </c>
      <c r="I67" s="59">
        <f t="shared" si="6"/>
        <v>0.14736842105263157</v>
      </c>
      <c r="J67" s="25">
        <f t="shared" si="7"/>
        <v>0.85568609022556386</v>
      </c>
    </row>
    <row r="68" spans="2:10" x14ac:dyDescent="0.25">
      <c r="B68" s="57" t="s">
        <v>47</v>
      </c>
      <c r="C68" s="58">
        <v>379</v>
      </c>
      <c r="D68" s="58">
        <v>331</v>
      </c>
      <c r="E68" s="25">
        <f t="shared" si="4"/>
        <v>0.87335092348284959</v>
      </c>
      <c r="F68" s="58">
        <v>277</v>
      </c>
      <c r="G68" s="25">
        <f t="shared" si="5"/>
        <v>0.8368580060422961</v>
      </c>
      <c r="H68" s="58">
        <v>54</v>
      </c>
      <c r="I68" s="59">
        <f t="shared" si="6"/>
        <v>0.16314199395770393</v>
      </c>
      <c r="J68" s="25">
        <f t="shared" si="7"/>
        <v>0.85510446476257285</v>
      </c>
    </row>
    <row r="69" spans="2:10" x14ac:dyDescent="0.25">
      <c r="B69" s="57" t="s">
        <v>181</v>
      </c>
      <c r="C69" s="58">
        <v>497</v>
      </c>
      <c r="D69" s="58">
        <v>433</v>
      </c>
      <c r="E69" s="25">
        <f t="shared" si="4"/>
        <v>0.87122736418511071</v>
      </c>
      <c r="F69" s="58">
        <v>363</v>
      </c>
      <c r="G69" s="25">
        <f t="shared" si="5"/>
        <v>0.8383371824480369</v>
      </c>
      <c r="H69" s="58">
        <v>70</v>
      </c>
      <c r="I69" s="59">
        <f t="shared" si="6"/>
        <v>0.16166281755196305</v>
      </c>
      <c r="J69" s="25">
        <f t="shared" si="7"/>
        <v>0.85478227331657375</v>
      </c>
    </row>
    <row r="70" spans="2:10" x14ac:dyDescent="0.25">
      <c r="B70" s="57" t="s">
        <v>95</v>
      </c>
      <c r="C70" s="58">
        <v>129</v>
      </c>
      <c r="D70" s="58">
        <v>105</v>
      </c>
      <c r="E70" s="25">
        <f t="shared" si="4"/>
        <v>0.81395348837209303</v>
      </c>
      <c r="F70" s="58">
        <v>94</v>
      </c>
      <c r="G70" s="25">
        <f t="shared" si="5"/>
        <v>0.89523809523809528</v>
      </c>
      <c r="H70" s="58">
        <v>11</v>
      </c>
      <c r="I70" s="59">
        <f t="shared" si="6"/>
        <v>0.10476190476190476</v>
      </c>
      <c r="J70" s="25">
        <f t="shared" si="7"/>
        <v>0.85459579180509415</v>
      </c>
    </row>
    <row r="71" spans="2:10" x14ac:dyDescent="0.25">
      <c r="B71" s="57" t="s">
        <v>128</v>
      </c>
      <c r="C71" s="58">
        <v>130</v>
      </c>
      <c r="D71" s="58">
        <v>121</v>
      </c>
      <c r="E71" s="25">
        <f t="shared" si="4"/>
        <v>0.93076923076923079</v>
      </c>
      <c r="F71" s="58">
        <v>94</v>
      </c>
      <c r="G71" s="25">
        <f t="shared" si="5"/>
        <v>0.77685950413223137</v>
      </c>
      <c r="H71" s="58">
        <v>27</v>
      </c>
      <c r="I71" s="59">
        <f t="shared" si="6"/>
        <v>0.2231404958677686</v>
      </c>
      <c r="J71" s="25">
        <f t="shared" si="7"/>
        <v>0.85381436745073103</v>
      </c>
    </row>
    <row r="72" spans="2:10" x14ac:dyDescent="0.25">
      <c r="B72" s="57" t="s">
        <v>163</v>
      </c>
      <c r="C72" s="58">
        <v>128</v>
      </c>
      <c r="D72" s="58">
        <v>115</v>
      </c>
      <c r="E72" s="25">
        <f t="shared" si="4"/>
        <v>0.8984375</v>
      </c>
      <c r="F72" s="58">
        <v>93</v>
      </c>
      <c r="G72" s="25">
        <f t="shared" si="5"/>
        <v>0.80869565217391304</v>
      </c>
      <c r="H72" s="58">
        <v>22</v>
      </c>
      <c r="I72" s="59">
        <f t="shared" si="6"/>
        <v>0.19130434782608696</v>
      </c>
      <c r="J72" s="25">
        <f t="shared" si="7"/>
        <v>0.85356657608695652</v>
      </c>
    </row>
    <row r="73" spans="2:10" x14ac:dyDescent="0.25">
      <c r="B73" s="57" t="s">
        <v>42</v>
      </c>
      <c r="C73" s="58">
        <v>271</v>
      </c>
      <c r="D73" s="58">
        <v>253</v>
      </c>
      <c r="E73" s="25">
        <f t="shared" si="4"/>
        <v>0.93357933579335795</v>
      </c>
      <c r="F73" s="58">
        <v>195</v>
      </c>
      <c r="G73" s="25">
        <f t="shared" si="5"/>
        <v>0.77075098814229248</v>
      </c>
      <c r="H73" s="58">
        <v>58</v>
      </c>
      <c r="I73" s="59">
        <f t="shared" si="6"/>
        <v>0.22924901185770752</v>
      </c>
      <c r="J73" s="25">
        <f t="shared" si="7"/>
        <v>0.85216516196782521</v>
      </c>
    </row>
    <row r="74" spans="2:10" x14ac:dyDescent="0.25">
      <c r="B74" s="57" t="s">
        <v>83</v>
      </c>
      <c r="C74" s="58">
        <v>266</v>
      </c>
      <c r="D74" s="58">
        <v>246</v>
      </c>
      <c r="E74" s="25">
        <f t="shared" si="4"/>
        <v>0.92481203007518797</v>
      </c>
      <c r="F74" s="58">
        <v>191</v>
      </c>
      <c r="G74" s="25">
        <f t="shared" si="5"/>
        <v>0.77642276422764223</v>
      </c>
      <c r="H74" s="58">
        <v>55</v>
      </c>
      <c r="I74" s="59">
        <f t="shared" si="6"/>
        <v>0.22357723577235772</v>
      </c>
      <c r="J74" s="25">
        <f t="shared" si="7"/>
        <v>0.85061739715141504</v>
      </c>
    </row>
    <row r="75" spans="2:10" x14ac:dyDescent="0.25">
      <c r="B75" s="57" t="s">
        <v>149</v>
      </c>
      <c r="C75" s="58">
        <v>103</v>
      </c>
      <c r="D75" s="58">
        <v>90</v>
      </c>
      <c r="E75" s="25">
        <f t="shared" si="4"/>
        <v>0.87378640776699024</v>
      </c>
      <c r="F75" s="58">
        <v>74</v>
      </c>
      <c r="G75" s="25">
        <f t="shared" si="5"/>
        <v>0.82222222222222219</v>
      </c>
      <c r="H75" s="58">
        <v>16</v>
      </c>
      <c r="I75" s="59">
        <f t="shared" si="6"/>
        <v>0.17777777777777778</v>
      </c>
      <c r="J75" s="25">
        <f t="shared" si="7"/>
        <v>0.84800431499460616</v>
      </c>
    </row>
    <row r="76" spans="2:10" x14ac:dyDescent="0.25">
      <c r="B76" s="57" t="s">
        <v>92</v>
      </c>
      <c r="C76" s="58">
        <v>138</v>
      </c>
      <c r="D76" s="58">
        <v>97</v>
      </c>
      <c r="E76" s="25">
        <f t="shared" si="4"/>
        <v>0.70289855072463769</v>
      </c>
      <c r="F76" s="58">
        <v>95</v>
      </c>
      <c r="G76" s="25">
        <f t="shared" si="5"/>
        <v>0.97938144329896903</v>
      </c>
      <c r="H76" s="58">
        <v>2</v>
      </c>
      <c r="I76" s="59">
        <f t="shared" si="6"/>
        <v>2.0618556701030927E-2</v>
      </c>
      <c r="J76" s="25">
        <f t="shared" si="7"/>
        <v>0.84113999701180342</v>
      </c>
    </row>
    <row r="77" spans="2:10" x14ac:dyDescent="0.25">
      <c r="B77" s="57" t="s">
        <v>184</v>
      </c>
      <c r="C77" s="58">
        <v>357</v>
      </c>
      <c r="D77" s="58">
        <v>328</v>
      </c>
      <c r="E77" s="25">
        <f t="shared" si="4"/>
        <v>0.91876750700280108</v>
      </c>
      <c r="F77" s="58">
        <v>250</v>
      </c>
      <c r="G77" s="25">
        <f t="shared" si="5"/>
        <v>0.76219512195121952</v>
      </c>
      <c r="H77" s="58">
        <v>78</v>
      </c>
      <c r="I77" s="59">
        <f t="shared" si="6"/>
        <v>0.23780487804878048</v>
      </c>
      <c r="J77" s="25">
        <f t="shared" si="7"/>
        <v>0.84048131447701024</v>
      </c>
    </row>
    <row r="78" spans="2:10" x14ac:dyDescent="0.25">
      <c r="B78" s="57" t="s">
        <v>46</v>
      </c>
      <c r="C78" s="58">
        <v>231</v>
      </c>
      <c r="D78" s="58">
        <v>220</v>
      </c>
      <c r="E78" s="25">
        <f t="shared" si="4"/>
        <v>0.95238095238095233</v>
      </c>
      <c r="F78" s="58">
        <v>160</v>
      </c>
      <c r="G78" s="25">
        <f t="shared" si="5"/>
        <v>0.72727272727272729</v>
      </c>
      <c r="H78" s="58">
        <v>60</v>
      </c>
      <c r="I78" s="59">
        <f t="shared" si="6"/>
        <v>0.27272727272727271</v>
      </c>
      <c r="J78" s="25">
        <f t="shared" si="7"/>
        <v>0.83982683982683981</v>
      </c>
    </row>
    <row r="79" spans="2:10" x14ac:dyDescent="0.25">
      <c r="B79" s="57" t="s">
        <v>132</v>
      </c>
      <c r="C79" s="58">
        <v>194</v>
      </c>
      <c r="D79" s="58">
        <v>182</v>
      </c>
      <c r="E79" s="25">
        <f t="shared" si="4"/>
        <v>0.93814432989690721</v>
      </c>
      <c r="F79" s="58">
        <v>133</v>
      </c>
      <c r="G79" s="25">
        <f t="shared" si="5"/>
        <v>0.73076923076923073</v>
      </c>
      <c r="H79" s="58">
        <v>49</v>
      </c>
      <c r="I79" s="59">
        <f t="shared" si="6"/>
        <v>0.26923076923076922</v>
      </c>
      <c r="J79" s="25">
        <f t="shared" si="7"/>
        <v>0.83445678033306891</v>
      </c>
    </row>
    <row r="80" spans="2:10" x14ac:dyDescent="0.25">
      <c r="B80" s="57" t="s">
        <v>93</v>
      </c>
      <c r="C80" s="58">
        <v>279</v>
      </c>
      <c r="D80" s="58">
        <v>209</v>
      </c>
      <c r="E80" s="25">
        <f t="shared" si="4"/>
        <v>0.74910394265232971</v>
      </c>
      <c r="F80" s="58">
        <v>185</v>
      </c>
      <c r="G80" s="25">
        <f t="shared" si="5"/>
        <v>0.88516746411483249</v>
      </c>
      <c r="H80" s="58">
        <v>24</v>
      </c>
      <c r="I80" s="59">
        <f t="shared" si="6"/>
        <v>0.11483253588516747</v>
      </c>
      <c r="J80" s="25">
        <f t="shared" si="7"/>
        <v>0.8171357033835811</v>
      </c>
    </row>
    <row r="81" spans="2:10" x14ac:dyDescent="0.25">
      <c r="B81" s="57" t="s">
        <v>188</v>
      </c>
      <c r="C81" s="58">
        <v>292</v>
      </c>
      <c r="D81" s="58">
        <v>259</v>
      </c>
      <c r="E81" s="25">
        <f t="shared" si="4"/>
        <v>0.88698630136986301</v>
      </c>
      <c r="F81" s="58">
        <v>189</v>
      </c>
      <c r="G81" s="25">
        <f t="shared" si="5"/>
        <v>0.72972972972972971</v>
      </c>
      <c r="H81" s="58">
        <v>70</v>
      </c>
      <c r="I81" s="59">
        <f t="shared" si="6"/>
        <v>0.27027027027027029</v>
      </c>
      <c r="J81" s="25">
        <f t="shared" si="7"/>
        <v>0.80835801554979636</v>
      </c>
    </row>
    <row r="82" spans="2:10" x14ac:dyDescent="0.25">
      <c r="B82" s="57" t="s">
        <v>60</v>
      </c>
      <c r="C82" s="58">
        <v>197</v>
      </c>
      <c r="D82" s="58">
        <v>183</v>
      </c>
      <c r="E82" s="25">
        <f t="shared" si="4"/>
        <v>0.92893401015228427</v>
      </c>
      <c r="F82" s="58">
        <v>125</v>
      </c>
      <c r="G82" s="25">
        <f t="shared" si="5"/>
        <v>0.68306010928961747</v>
      </c>
      <c r="H82" s="58">
        <v>58</v>
      </c>
      <c r="I82" s="59">
        <f t="shared" si="6"/>
        <v>0.31693989071038253</v>
      </c>
      <c r="J82" s="25">
        <f t="shared" si="7"/>
        <v>0.80599705972095093</v>
      </c>
    </row>
    <row r="83" spans="2:10" x14ac:dyDescent="0.25">
      <c r="B83" s="57" t="s">
        <v>134</v>
      </c>
      <c r="C83" s="58">
        <v>383</v>
      </c>
      <c r="D83" s="58">
        <v>303</v>
      </c>
      <c r="E83" s="25">
        <f t="shared" si="4"/>
        <v>0.79112271540469969</v>
      </c>
      <c r="F83" s="58">
        <v>247</v>
      </c>
      <c r="G83" s="25">
        <f t="shared" si="5"/>
        <v>0.81518151815181517</v>
      </c>
      <c r="H83" s="58">
        <v>56</v>
      </c>
      <c r="I83" s="59">
        <f t="shared" si="6"/>
        <v>0.18481848184818481</v>
      </c>
      <c r="J83" s="25">
        <f t="shared" si="7"/>
        <v>0.80315211677825737</v>
      </c>
    </row>
    <row r="84" spans="2:10" x14ac:dyDescent="0.25">
      <c r="B84" s="57" t="s">
        <v>185</v>
      </c>
      <c r="C84" s="58">
        <v>101</v>
      </c>
      <c r="D84" s="58">
        <v>93</v>
      </c>
      <c r="E84" s="25">
        <f t="shared" si="4"/>
        <v>0.92079207920792083</v>
      </c>
      <c r="F84" s="58">
        <v>62</v>
      </c>
      <c r="G84" s="25">
        <f t="shared" si="5"/>
        <v>0.66666666666666663</v>
      </c>
      <c r="H84" s="58">
        <v>31</v>
      </c>
      <c r="I84" s="59">
        <f t="shared" si="6"/>
        <v>0.33333333333333331</v>
      </c>
      <c r="J84" s="25">
        <f t="shared" si="7"/>
        <v>0.79372937293729373</v>
      </c>
    </row>
    <row r="85" spans="2:10" x14ac:dyDescent="0.25">
      <c r="B85" s="57" t="s">
        <v>182</v>
      </c>
      <c r="C85" s="58">
        <v>377</v>
      </c>
      <c r="D85" s="58">
        <v>356</v>
      </c>
      <c r="E85" s="25">
        <f t="shared" si="4"/>
        <v>0.9442970822281167</v>
      </c>
      <c r="F85" s="58">
        <v>226</v>
      </c>
      <c r="G85" s="25">
        <f t="shared" si="5"/>
        <v>0.6348314606741573</v>
      </c>
      <c r="H85" s="58">
        <v>130</v>
      </c>
      <c r="I85" s="59">
        <f t="shared" si="6"/>
        <v>0.3651685393258427</v>
      </c>
      <c r="J85" s="25">
        <f t="shared" si="7"/>
        <v>0.78956427145113706</v>
      </c>
    </row>
    <row r="86" spans="2:10" x14ac:dyDescent="0.25">
      <c r="B86" s="57" t="s">
        <v>116</v>
      </c>
      <c r="C86" s="58">
        <v>130</v>
      </c>
      <c r="D86" s="58">
        <v>118</v>
      </c>
      <c r="E86" s="25">
        <f t="shared" si="4"/>
        <v>0.90769230769230769</v>
      </c>
      <c r="F86" s="58">
        <v>78</v>
      </c>
      <c r="G86" s="25">
        <f t="shared" si="5"/>
        <v>0.66101694915254239</v>
      </c>
      <c r="H86" s="58">
        <v>40</v>
      </c>
      <c r="I86" s="59">
        <f t="shared" si="6"/>
        <v>0.33898305084745761</v>
      </c>
      <c r="J86" s="25">
        <f t="shared" si="7"/>
        <v>0.78435462842242498</v>
      </c>
    </row>
    <row r="87" spans="2:10" x14ac:dyDescent="0.25">
      <c r="B87" s="57" t="s">
        <v>59</v>
      </c>
      <c r="C87" s="58">
        <v>319</v>
      </c>
      <c r="D87" s="58">
        <v>306</v>
      </c>
      <c r="E87" s="25">
        <f t="shared" si="4"/>
        <v>0.95924764890282133</v>
      </c>
      <c r="F87" s="58">
        <v>186</v>
      </c>
      <c r="G87" s="25">
        <f t="shared" si="5"/>
        <v>0.60784313725490191</v>
      </c>
      <c r="H87" s="58">
        <v>120</v>
      </c>
      <c r="I87" s="59">
        <f t="shared" si="6"/>
        <v>0.39215686274509803</v>
      </c>
      <c r="J87" s="25">
        <f t="shared" si="7"/>
        <v>0.78354539307886162</v>
      </c>
    </row>
    <row r="88" spans="2:10" x14ac:dyDescent="0.25">
      <c r="B88" s="57" t="s">
        <v>183</v>
      </c>
      <c r="C88" s="58">
        <v>157</v>
      </c>
      <c r="D88" s="58">
        <v>146</v>
      </c>
      <c r="E88" s="25">
        <f t="shared" ref="E88:E96" si="8">+D88/C88</f>
        <v>0.92993630573248409</v>
      </c>
      <c r="F88" s="58">
        <v>93</v>
      </c>
      <c r="G88" s="25">
        <f t="shared" ref="G88:G96" si="9">+F88/D88</f>
        <v>0.63698630136986301</v>
      </c>
      <c r="H88" s="58">
        <v>53</v>
      </c>
      <c r="I88" s="59">
        <f t="shared" ref="I88:I96" si="10">+H88/D88</f>
        <v>0.36301369863013699</v>
      </c>
      <c r="J88" s="25">
        <f t="shared" ref="J88:J96" si="11">+(G88+E88)/2</f>
        <v>0.78346130355117349</v>
      </c>
    </row>
    <row r="89" spans="2:10" x14ac:dyDescent="0.25">
      <c r="B89" s="57" t="s">
        <v>86</v>
      </c>
      <c r="C89" s="58">
        <v>127</v>
      </c>
      <c r="D89" s="58">
        <v>114</v>
      </c>
      <c r="E89" s="25">
        <f t="shared" si="8"/>
        <v>0.89763779527559051</v>
      </c>
      <c r="F89" s="58">
        <v>76</v>
      </c>
      <c r="G89" s="25">
        <f t="shared" si="9"/>
        <v>0.66666666666666663</v>
      </c>
      <c r="H89" s="58">
        <v>38</v>
      </c>
      <c r="I89" s="59">
        <f t="shared" si="10"/>
        <v>0.33333333333333331</v>
      </c>
      <c r="J89" s="25">
        <f t="shared" si="11"/>
        <v>0.78215223097112863</v>
      </c>
    </row>
    <row r="90" spans="2:10" x14ac:dyDescent="0.25">
      <c r="B90" s="57" t="s">
        <v>180</v>
      </c>
      <c r="C90" s="58">
        <v>361</v>
      </c>
      <c r="D90" s="58">
        <v>313</v>
      </c>
      <c r="E90" s="25">
        <f t="shared" si="8"/>
        <v>0.86703601108033246</v>
      </c>
      <c r="F90" s="58">
        <v>217</v>
      </c>
      <c r="G90" s="25">
        <f t="shared" si="9"/>
        <v>0.69329073482428116</v>
      </c>
      <c r="H90" s="58">
        <v>96</v>
      </c>
      <c r="I90" s="59">
        <f t="shared" si="10"/>
        <v>0.30670926517571884</v>
      </c>
      <c r="J90" s="25">
        <f t="shared" si="11"/>
        <v>0.78016337295230676</v>
      </c>
    </row>
    <row r="91" spans="2:10" x14ac:dyDescent="0.25">
      <c r="B91" s="57" t="s">
        <v>37</v>
      </c>
      <c r="C91" s="58">
        <v>282</v>
      </c>
      <c r="D91" s="58">
        <v>199</v>
      </c>
      <c r="E91" s="25">
        <f t="shared" si="8"/>
        <v>0.70567375886524819</v>
      </c>
      <c r="F91" s="58">
        <v>165</v>
      </c>
      <c r="G91" s="25">
        <f t="shared" si="9"/>
        <v>0.82914572864321612</v>
      </c>
      <c r="H91" s="58">
        <v>34</v>
      </c>
      <c r="I91" s="59">
        <f t="shared" si="10"/>
        <v>0.17085427135678391</v>
      </c>
      <c r="J91" s="25">
        <f t="shared" si="11"/>
        <v>0.76740974375423221</v>
      </c>
    </row>
    <row r="92" spans="2:10" x14ac:dyDescent="0.25">
      <c r="B92" s="57" t="s">
        <v>61</v>
      </c>
      <c r="C92" s="58">
        <v>109</v>
      </c>
      <c r="D92" s="58">
        <v>104</v>
      </c>
      <c r="E92" s="25">
        <f t="shared" si="8"/>
        <v>0.95412844036697253</v>
      </c>
      <c r="F92" s="58">
        <v>57</v>
      </c>
      <c r="G92" s="25">
        <f t="shared" si="9"/>
        <v>0.54807692307692313</v>
      </c>
      <c r="H92" s="58">
        <v>47</v>
      </c>
      <c r="I92" s="59">
        <f t="shared" si="10"/>
        <v>0.45192307692307693</v>
      </c>
      <c r="J92" s="25">
        <f t="shared" si="11"/>
        <v>0.75110268172194783</v>
      </c>
    </row>
    <row r="93" spans="2:10" x14ac:dyDescent="0.25">
      <c r="B93" s="57" t="s">
        <v>64</v>
      </c>
      <c r="C93" s="58">
        <v>239</v>
      </c>
      <c r="D93" s="58">
        <v>233</v>
      </c>
      <c r="E93" s="25">
        <f t="shared" si="8"/>
        <v>0.97489539748953979</v>
      </c>
      <c r="F93" s="58">
        <v>121</v>
      </c>
      <c r="G93" s="25">
        <f t="shared" si="9"/>
        <v>0.51931330472102999</v>
      </c>
      <c r="H93" s="58">
        <v>112</v>
      </c>
      <c r="I93" s="59">
        <f t="shared" si="10"/>
        <v>0.48068669527896996</v>
      </c>
      <c r="J93" s="25">
        <f t="shared" si="11"/>
        <v>0.74710435110528484</v>
      </c>
    </row>
    <row r="94" spans="2:10" x14ac:dyDescent="0.25">
      <c r="B94" s="57" t="s">
        <v>63</v>
      </c>
      <c r="C94" s="58">
        <v>229</v>
      </c>
      <c r="D94" s="58">
        <v>221</v>
      </c>
      <c r="E94" s="25">
        <f t="shared" si="8"/>
        <v>0.96506550218340614</v>
      </c>
      <c r="F94" s="58">
        <v>110</v>
      </c>
      <c r="G94" s="25">
        <f t="shared" si="9"/>
        <v>0.49773755656108598</v>
      </c>
      <c r="H94" s="58">
        <v>111</v>
      </c>
      <c r="I94" s="59">
        <f t="shared" si="10"/>
        <v>0.50226244343891402</v>
      </c>
      <c r="J94" s="25">
        <f t="shared" si="11"/>
        <v>0.73140152937224601</v>
      </c>
    </row>
    <row r="95" spans="2:10" x14ac:dyDescent="0.25">
      <c r="B95" s="57" t="s">
        <v>62</v>
      </c>
      <c r="C95" s="58">
        <v>152</v>
      </c>
      <c r="D95" s="58">
        <v>139</v>
      </c>
      <c r="E95" s="25">
        <f t="shared" si="8"/>
        <v>0.91447368421052633</v>
      </c>
      <c r="F95" s="58">
        <v>76</v>
      </c>
      <c r="G95" s="25">
        <f t="shared" si="9"/>
        <v>0.5467625899280576</v>
      </c>
      <c r="H95" s="58">
        <v>63</v>
      </c>
      <c r="I95" s="59">
        <f t="shared" si="10"/>
        <v>0.45323741007194246</v>
      </c>
      <c r="J95" s="25">
        <f t="shared" si="11"/>
        <v>0.73061813706929191</v>
      </c>
    </row>
    <row r="96" spans="2:10" x14ac:dyDescent="0.25">
      <c r="B96" s="57" t="s">
        <v>119</v>
      </c>
      <c r="C96" s="58">
        <v>253</v>
      </c>
      <c r="D96" s="58">
        <v>55</v>
      </c>
      <c r="E96" s="25">
        <f t="shared" si="8"/>
        <v>0.21739130434782608</v>
      </c>
      <c r="F96" s="58">
        <v>42</v>
      </c>
      <c r="G96" s="25">
        <f t="shared" si="9"/>
        <v>0.76363636363636367</v>
      </c>
      <c r="H96" s="58">
        <v>13</v>
      </c>
      <c r="I96" s="59">
        <f t="shared" si="10"/>
        <v>0.23636363636363636</v>
      </c>
      <c r="J96" s="25">
        <f t="shared" si="11"/>
        <v>0.49051383399209486</v>
      </c>
    </row>
    <row r="100" spans="2:10" ht="60" x14ac:dyDescent="0.25">
      <c r="B100" s="10" t="s">
        <v>215</v>
      </c>
      <c r="C100" s="10" t="s">
        <v>192</v>
      </c>
      <c r="D100" s="10" t="s">
        <v>193</v>
      </c>
      <c r="E100" s="10" t="s">
        <v>196</v>
      </c>
      <c r="F100" s="10" t="s">
        <v>194</v>
      </c>
      <c r="G100" s="10" t="s">
        <v>205</v>
      </c>
      <c r="H100" s="10" t="s">
        <v>195</v>
      </c>
      <c r="I100" s="10" t="s">
        <v>206</v>
      </c>
      <c r="J100" s="10" t="s">
        <v>214</v>
      </c>
    </row>
    <row r="101" spans="2:10" x14ac:dyDescent="0.25">
      <c r="B101" s="57" t="s">
        <v>162</v>
      </c>
      <c r="C101" s="58">
        <v>5</v>
      </c>
      <c r="D101" s="58">
        <v>5</v>
      </c>
      <c r="E101" s="25">
        <f t="shared" ref="E101:E132" si="12">+D101/C101</f>
        <v>1</v>
      </c>
      <c r="F101" s="58">
        <v>5</v>
      </c>
      <c r="G101" s="25">
        <f t="shared" ref="G101:G132" si="13">+F101/D101</f>
        <v>1</v>
      </c>
      <c r="H101" s="58">
        <v>0</v>
      </c>
      <c r="I101" s="59">
        <f t="shared" ref="I101:I132" si="14">+H101/D101</f>
        <v>0</v>
      </c>
      <c r="J101" s="25">
        <f t="shared" ref="J101:J132" si="15">+(G101+E101)/2</f>
        <v>1</v>
      </c>
    </row>
    <row r="102" spans="2:10" x14ac:dyDescent="0.25">
      <c r="B102" s="57" t="s">
        <v>111</v>
      </c>
      <c r="C102" s="58">
        <v>74</v>
      </c>
      <c r="D102" s="58">
        <v>73</v>
      </c>
      <c r="E102" s="25">
        <f t="shared" si="12"/>
        <v>0.98648648648648651</v>
      </c>
      <c r="F102" s="58">
        <v>71</v>
      </c>
      <c r="G102" s="25">
        <f t="shared" si="13"/>
        <v>0.9726027397260274</v>
      </c>
      <c r="H102" s="58">
        <v>2</v>
      </c>
      <c r="I102" s="59">
        <f t="shared" si="14"/>
        <v>2.7397260273972601E-2</v>
      </c>
      <c r="J102" s="25">
        <f t="shared" si="15"/>
        <v>0.97954461310625696</v>
      </c>
    </row>
    <row r="103" spans="2:10" x14ac:dyDescent="0.25">
      <c r="B103" s="57" t="s">
        <v>109</v>
      </c>
      <c r="C103" s="58">
        <v>63</v>
      </c>
      <c r="D103" s="58">
        <v>62</v>
      </c>
      <c r="E103" s="25">
        <f t="shared" si="12"/>
        <v>0.98412698412698407</v>
      </c>
      <c r="F103" s="58">
        <v>60</v>
      </c>
      <c r="G103" s="25">
        <f t="shared" si="13"/>
        <v>0.967741935483871</v>
      </c>
      <c r="H103" s="58">
        <v>2</v>
      </c>
      <c r="I103" s="59">
        <f t="shared" si="14"/>
        <v>3.2258064516129031E-2</v>
      </c>
      <c r="J103" s="25">
        <f t="shared" si="15"/>
        <v>0.97593445980542759</v>
      </c>
    </row>
    <row r="104" spans="2:10" x14ac:dyDescent="0.25">
      <c r="B104" s="57" t="s">
        <v>152</v>
      </c>
      <c r="C104" s="58">
        <v>38</v>
      </c>
      <c r="D104" s="58">
        <v>38</v>
      </c>
      <c r="E104" s="25">
        <f t="shared" si="12"/>
        <v>1</v>
      </c>
      <c r="F104" s="58">
        <v>36</v>
      </c>
      <c r="G104" s="25">
        <f t="shared" si="13"/>
        <v>0.94736842105263153</v>
      </c>
      <c r="H104" s="58">
        <v>2</v>
      </c>
      <c r="I104" s="59">
        <f t="shared" si="14"/>
        <v>5.2631578947368418E-2</v>
      </c>
      <c r="J104" s="25">
        <f t="shared" si="15"/>
        <v>0.97368421052631571</v>
      </c>
    </row>
    <row r="105" spans="2:10" x14ac:dyDescent="0.25">
      <c r="B105" s="57" t="s">
        <v>121</v>
      </c>
      <c r="C105" s="58">
        <v>32</v>
      </c>
      <c r="D105" s="58">
        <v>31</v>
      </c>
      <c r="E105" s="25">
        <f t="shared" si="12"/>
        <v>0.96875</v>
      </c>
      <c r="F105" s="58">
        <v>30</v>
      </c>
      <c r="G105" s="25">
        <f t="shared" si="13"/>
        <v>0.967741935483871</v>
      </c>
      <c r="H105" s="58">
        <v>1</v>
      </c>
      <c r="I105" s="59">
        <f t="shared" si="14"/>
        <v>3.2258064516129031E-2</v>
      </c>
      <c r="J105" s="25">
        <f t="shared" si="15"/>
        <v>0.9682459677419355</v>
      </c>
    </row>
    <row r="106" spans="2:10" x14ac:dyDescent="0.25">
      <c r="B106" s="57" t="s">
        <v>142</v>
      </c>
      <c r="C106" s="58">
        <v>69</v>
      </c>
      <c r="D106" s="58">
        <v>67</v>
      </c>
      <c r="E106" s="25">
        <f t="shared" si="12"/>
        <v>0.97101449275362317</v>
      </c>
      <c r="F106" s="58">
        <v>64</v>
      </c>
      <c r="G106" s="25">
        <f t="shared" si="13"/>
        <v>0.95522388059701491</v>
      </c>
      <c r="H106" s="58">
        <v>3</v>
      </c>
      <c r="I106" s="59">
        <f t="shared" si="14"/>
        <v>4.4776119402985072E-2</v>
      </c>
      <c r="J106" s="25">
        <f t="shared" si="15"/>
        <v>0.96311918667531904</v>
      </c>
    </row>
    <row r="107" spans="2:10" x14ac:dyDescent="0.25">
      <c r="B107" s="57" t="s">
        <v>41</v>
      </c>
      <c r="C107" s="58">
        <v>66</v>
      </c>
      <c r="D107" s="58">
        <v>65</v>
      </c>
      <c r="E107" s="25">
        <f t="shared" si="12"/>
        <v>0.98484848484848486</v>
      </c>
      <c r="F107" s="58">
        <v>60</v>
      </c>
      <c r="G107" s="25">
        <f t="shared" si="13"/>
        <v>0.92307692307692313</v>
      </c>
      <c r="H107" s="58">
        <v>5</v>
      </c>
      <c r="I107" s="59">
        <f t="shared" si="14"/>
        <v>7.6923076923076927E-2</v>
      </c>
      <c r="J107" s="25">
        <f t="shared" si="15"/>
        <v>0.953962703962704</v>
      </c>
    </row>
    <row r="108" spans="2:10" x14ac:dyDescent="0.25">
      <c r="B108" s="57" t="s">
        <v>173</v>
      </c>
      <c r="C108" s="58">
        <v>42</v>
      </c>
      <c r="D108" s="58">
        <v>42</v>
      </c>
      <c r="E108" s="25">
        <f t="shared" si="12"/>
        <v>1</v>
      </c>
      <c r="F108" s="58">
        <v>38</v>
      </c>
      <c r="G108" s="25">
        <f t="shared" si="13"/>
        <v>0.90476190476190477</v>
      </c>
      <c r="H108" s="58">
        <v>4</v>
      </c>
      <c r="I108" s="59">
        <f t="shared" si="14"/>
        <v>9.5238095238095233E-2</v>
      </c>
      <c r="J108" s="25">
        <f t="shared" si="15"/>
        <v>0.95238095238095233</v>
      </c>
    </row>
    <row r="109" spans="2:10" x14ac:dyDescent="0.25">
      <c r="B109" s="57" t="s">
        <v>140</v>
      </c>
      <c r="C109" s="58">
        <v>36</v>
      </c>
      <c r="D109" s="58">
        <v>36</v>
      </c>
      <c r="E109" s="25">
        <f t="shared" si="12"/>
        <v>1</v>
      </c>
      <c r="F109" s="58">
        <v>32</v>
      </c>
      <c r="G109" s="25">
        <f t="shared" si="13"/>
        <v>0.88888888888888884</v>
      </c>
      <c r="H109" s="58">
        <v>4</v>
      </c>
      <c r="I109" s="59">
        <f t="shared" si="14"/>
        <v>0.1111111111111111</v>
      </c>
      <c r="J109" s="25">
        <f t="shared" si="15"/>
        <v>0.94444444444444442</v>
      </c>
    </row>
    <row r="110" spans="2:10" x14ac:dyDescent="0.25">
      <c r="B110" s="57" t="s">
        <v>84</v>
      </c>
      <c r="C110" s="58">
        <v>9</v>
      </c>
      <c r="D110" s="58">
        <v>9</v>
      </c>
      <c r="E110" s="25">
        <f t="shared" si="12"/>
        <v>1</v>
      </c>
      <c r="F110" s="58">
        <v>8</v>
      </c>
      <c r="G110" s="25">
        <f t="shared" si="13"/>
        <v>0.88888888888888884</v>
      </c>
      <c r="H110" s="58">
        <v>1</v>
      </c>
      <c r="I110" s="59">
        <f t="shared" si="14"/>
        <v>0.1111111111111111</v>
      </c>
      <c r="J110" s="25">
        <f t="shared" si="15"/>
        <v>0.94444444444444442</v>
      </c>
    </row>
    <row r="111" spans="2:10" x14ac:dyDescent="0.25">
      <c r="B111" s="57" t="s">
        <v>151</v>
      </c>
      <c r="C111" s="58">
        <v>9</v>
      </c>
      <c r="D111" s="58">
        <v>9</v>
      </c>
      <c r="E111" s="25">
        <f t="shared" si="12"/>
        <v>1</v>
      </c>
      <c r="F111" s="58">
        <v>8</v>
      </c>
      <c r="G111" s="25">
        <f t="shared" si="13"/>
        <v>0.88888888888888884</v>
      </c>
      <c r="H111" s="58">
        <v>1</v>
      </c>
      <c r="I111" s="59">
        <f t="shared" si="14"/>
        <v>0.1111111111111111</v>
      </c>
      <c r="J111" s="25">
        <f t="shared" si="15"/>
        <v>0.94444444444444442</v>
      </c>
    </row>
    <row r="112" spans="2:10" x14ac:dyDescent="0.25">
      <c r="B112" s="57" t="s">
        <v>153</v>
      </c>
      <c r="C112" s="58">
        <v>18</v>
      </c>
      <c r="D112" s="58">
        <v>17</v>
      </c>
      <c r="E112" s="25">
        <f t="shared" si="12"/>
        <v>0.94444444444444442</v>
      </c>
      <c r="F112" s="58">
        <v>16</v>
      </c>
      <c r="G112" s="25">
        <f t="shared" si="13"/>
        <v>0.94117647058823528</v>
      </c>
      <c r="H112" s="58">
        <v>1</v>
      </c>
      <c r="I112" s="59">
        <f t="shared" si="14"/>
        <v>5.8823529411764705E-2</v>
      </c>
      <c r="J112" s="25">
        <f t="shared" si="15"/>
        <v>0.94281045751633985</v>
      </c>
    </row>
    <row r="113" spans="2:10" x14ac:dyDescent="0.25">
      <c r="B113" s="57" t="s">
        <v>74</v>
      </c>
      <c r="C113" s="58">
        <v>68</v>
      </c>
      <c r="D113" s="58">
        <v>66</v>
      </c>
      <c r="E113" s="25">
        <f t="shared" si="12"/>
        <v>0.97058823529411764</v>
      </c>
      <c r="F113" s="58">
        <v>60</v>
      </c>
      <c r="G113" s="25">
        <f t="shared" si="13"/>
        <v>0.90909090909090906</v>
      </c>
      <c r="H113" s="58">
        <v>6</v>
      </c>
      <c r="I113" s="59">
        <f t="shared" si="14"/>
        <v>9.0909090909090912E-2</v>
      </c>
      <c r="J113" s="25">
        <f t="shared" si="15"/>
        <v>0.93983957219251335</v>
      </c>
    </row>
    <row r="114" spans="2:10" x14ac:dyDescent="0.25">
      <c r="B114" s="57" t="s">
        <v>124</v>
      </c>
      <c r="C114" s="58">
        <v>59</v>
      </c>
      <c r="D114" s="58">
        <v>58</v>
      </c>
      <c r="E114" s="25">
        <f t="shared" si="12"/>
        <v>0.98305084745762716</v>
      </c>
      <c r="F114" s="58">
        <v>52</v>
      </c>
      <c r="G114" s="25">
        <f t="shared" si="13"/>
        <v>0.89655172413793105</v>
      </c>
      <c r="H114" s="58">
        <v>6</v>
      </c>
      <c r="I114" s="59">
        <f t="shared" si="14"/>
        <v>0.10344827586206896</v>
      </c>
      <c r="J114" s="25">
        <f t="shared" si="15"/>
        <v>0.93980128579777911</v>
      </c>
    </row>
    <row r="115" spans="2:10" x14ac:dyDescent="0.25">
      <c r="B115" s="57" t="s">
        <v>104</v>
      </c>
      <c r="C115" s="58">
        <v>77</v>
      </c>
      <c r="D115" s="58">
        <v>72</v>
      </c>
      <c r="E115" s="25">
        <f t="shared" si="12"/>
        <v>0.93506493506493504</v>
      </c>
      <c r="F115" s="58">
        <v>68</v>
      </c>
      <c r="G115" s="25">
        <f t="shared" si="13"/>
        <v>0.94444444444444442</v>
      </c>
      <c r="H115" s="58">
        <v>4</v>
      </c>
      <c r="I115" s="59">
        <f t="shared" si="14"/>
        <v>5.5555555555555552E-2</v>
      </c>
      <c r="J115" s="25">
        <f t="shared" si="15"/>
        <v>0.93975468975468979</v>
      </c>
    </row>
    <row r="116" spans="2:10" x14ac:dyDescent="0.25">
      <c r="B116" s="57" t="s">
        <v>88</v>
      </c>
      <c r="C116" s="58">
        <v>75</v>
      </c>
      <c r="D116" s="58">
        <v>74</v>
      </c>
      <c r="E116" s="25">
        <f t="shared" si="12"/>
        <v>0.98666666666666669</v>
      </c>
      <c r="F116" s="58">
        <v>65</v>
      </c>
      <c r="G116" s="25">
        <f t="shared" si="13"/>
        <v>0.8783783783783784</v>
      </c>
      <c r="H116" s="58">
        <v>9</v>
      </c>
      <c r="I116" s="59">
        <f t="shared" si="14"/>
        <v>0.12162162162162163</v>
      </c>
      <c r="J116" s="25">
        <f t="shared" si="15"/>
        <v>0.93252252252252255</v>
      </c>
    </row>
    <row r="117" spans="2:10" x14ac:dyDescent="0.25">
      <c r="B117" s="57" t="s">
        <v>131</v>
      </c>
      <c r="C117" s="58">
        <v>89</v>
      </c>
      <c r="D117" s="58">
        <v>85</v>
      </c>
      <c r="E117" s="25">
        <f t="shared" si="12"/>
        <v>0.9550561797752809</v>
      </c>
      <c r="F117" s="58">
        <v>77</v>
      </c>
      <c r="G117" s="25">
        <f t="shared" si="13"/>
        <v>0.90588235294117647</v>
      </c>
      <c r="H117" s="58">
        <v>8</v>
      </c>
      <c r="I117" s="59">
        <f t="shared" si="14"/>
        <v>9.4117647058823528E-2</v>
      </c>
      <c r="J117" s="25">
        <f t="shared" si="15"/>
        <v>0.93046926635822869</v>
      </c>
    </row>
    <row r="118" spans="2:10" x14ac:dyDescent="0.25">
      <c r="B118" s="57" t="s">
        <v>90</v>
      </c>
      <c r="C118" s="58">
        <v>36</v>
      </c>
      <c r="D118" s="58">
        <v>35</v>
      </c>
      <c r="E118" s="25">
        <f t="shared" si="12"/>
        <v>0.97222222222222221</v>
      </c>
      <c r="F118" s="58">
        <v>31</v>
      </c>
      <c r="G118" s="25">
        <f t="shared" si="13"/>
        <v>0.88571428571428568</v>
      </c>
      <c r="H118" s="58">
        <v>4</v>
      </c>
      <c r="I118" s="59">
        <f t="shared" si="14"/>
        <v>0.11428571428571428</v>
      </c>
      <c r="J118" s="25">
        <f t="shared" si="15"/>
        <v>0.928968253968254</v>
      </c>
    </row>
    <row r="119" spans="2:10" x14ac:dyDescent="0.25">
      <c r="B119" s="57" t="s">
        <v>147</v>
      </c>
      <c r="C119" s="58">
        <v>81</v>
      </c>
      <c r="D119" s="58">
        <v>73</v>
      </c>
      <c r="E119" s="25">
        <f t="shared" si="12"/>
        <v>0.90123456790123457</v>
      </c>
      <c r="F119" s="58">
        <v>69</v>
      </c>
      <c r="G119" s="25">
        <f t="shared" si="13"/>
        <v>0.9452054794520548</v>
      </c>
      <c r="H119" s="58">
        <v>4</v>
      </c>
      <c r="I119" s="59">
        <f t="shared" si="14"/>
        <v>5.4794520547945202E-2</v>
      </c>
      <c r="J119" s="25">
        <f t="shared" si="15"/>
        <v>0.92322002367664469</v>
      </c>
    </row>
    <row r="120" spans="2:10" x14ac:dyDescent="0.25">
      <c r="B120" s="57" t="s">
        <v>125</v>
      </c>
      <c r="C120" s="58">
        <v>73</v>
      </c>
      <c r="D120" s="58">
        <v>68</v>
      </c>
      <c r="E120" s="25">
        <f t="shared" si="12"/>
        <v>0.93150684931506844</v>
      </c>
      <c r="F120" s="58">
        <v>62</v>
      </c>
      <c r="G120" s="25">
        <f t="shared" si="13"/>
        <v>0.91176470588235292</v>
      </c>
      <c r="H120" s="58">
        <v>6</v>
      </c>
      <c r="I120" s="59">
        <f t="shared" si="14"/>
        <v>8.8235294117647065E-2</v>
      </c>
      <c r="J120" s="25">
        <f t="shared" si="15"/>
        <v>0.92163577759871074</v>
      </c>
    </row>
    <row r="121" spans="2:10" x14ac:dyDescent="0.25">
      <c r="B121" s="57" t="s">
        <v>170</v>
      </c>
      <c r="C121" s="58">
        <v>77</v>
      </c>
      <c r="D121" s="58">
        <v>76</v>
      </c>
      <c r="E121" s="25">
        <f t="shared" si="12"/>
        <v>0.98701298701298701</v>
      </c>
      <c r="F121" s="58">
        <v>65</v>
      </c>
      <c r="G121" s="25">
        <f t="shared" si="13"/>
        <v>0.85526315789473684</v>
      </c>
      <c r="H121" s="58">
        <v>11</v>
      </c>
      <c r="I121" s="59">
        <f t="shared" si="14"/>
        <v>0.14473684210526316</v>
      </c>
      <c r="J121" s="25">
        <f t="shared" si="15"/>
        <v>0.92113807245386192</v>
      </c>
    </row>
    <row r="122" spans="2:10" x14ac:dyDescent="0.25">
      <c r="B122" s="57" t="s">
        <v>137</v>
      </c>
      <c r="C122" s="58">
        <v>68</v>
      </c>
      <c r="D122" s="58">
        <v>65</v>
      </c>
      <c r="E122" s="25">
        <f t="shared" si="12"/>
        <v>0.95588235294117652</v>
      </c>
      <c r="F122" s="58">
        <v>57</v>
      </c>
      <c r="G122" s="25">
        <f t="shared" si="13"/>
        <v>0.87692307692307692</v>
      </c>
      <c r="H122" s="58">
        <v>8</v>
      </c>
      <c r="I122" s="59">
        <f t="shared" si="14"/>
        <v>0.12307692307692308</v>
      </c>
      <c r="J122" s="25">
        <f t="shared" si="15"/>
        <v>0.91640271493212677</v>
      </c>
    </row>
    <row r="123" spans="2:10" x14ac:dyDescent="0.25">
      <c r="B123" s="57" t="s">
        <v>144</v>
      </c>
      <c r="C123" s="58">
        <v>68</v>
      </c>
      <c r="D123" s="58">
        <v>63</v>
      </c>
      <c r="E123" s="25">
        <f t="shared" si="12"/>
        <v>0.92647058823529416</v>
      </c>
      <c r="F123" s="58">
        <v>56</v>
      </c>
      <c r="G123" s="25">
        <f t="shared" si="13"/>
        <v>0.88888888888888884</v>
      </c>
      <c r="H123" s="58">
        <v>7</v>
      </c>
      <c r="I123" s="59">
        <f t="shared" si="14"/>
        <v>0.1111111111111111</v>
      </c>
      <c r="J123" s="25">
        <f t="shared" si="15"/>
        <v>0.9076797385620915</v>
      </c>
    </row>
    <row r="124" spans="2:10" x14ac:dyDescent="0.25">
      <c r="B124" s="57" t="s">
        <v>79</v>
      </c>
      <c r="C124" s="58">
        <v>82</v>
      </c>
      <c r="D124" s="58">
        <v>78</v>
      </c>
      <c r="E124" s="25">
        <f t="shared" si="12"/>
        <v>0.95121951219512191</v>
      </c>
      <c r="F124" s="58">
        <v>67</v>
      </c>
      <c r="G124" s="25">
        <f t="shared" si="13"/>
        <v>0.85897435897435892</v>
      </c>
      <c r="H124" s="58">
        <v>11</v>
      </c>
      <c r="I124" s="59">
        <f t="shared" si="14"/>
        <v>0.14102564102564102</v>
      </c>
      <c r="J124" s="25">
        <f t="shared" si="15"/>
        <v>0.90509693558474047</v>
      </c>
    </row>
    <row r="125" spans="2:10" x14ac:dyDescent="0.25">
      <c r="B125" s="57" t="s">
        <v>143</v>
      </c>
      <c r="C125" s="58">
        <v>26</v>
      </c>
      <c r="D125" s="58">
        <v>21</v>
      </c>
      <c r="E125" s="25">
        <f t="shared" si="12"/>
        <v>0.80769230769230771</v>
      </c>
      <c r="F125" s="58">
        <v>21</v>
      </c>
      <c r="G125" s="25">
        <f t="shared" si="13"/>
        <v>1</v>
      </c>
      <c r="H125" s="58">
        <v>0</v>
      </c>
      <c r="I125" s="59">
        <f t="shared" si="14"/>
        <v>0</v>
      </c>
      <c r="J125" s="25">
        <f t="shared" si="15"/>
        <v>0.90384615384615385</v>
      </c>
    </row>
    <row r="126" spans="2:10" x14ac:dyDescent="0.25">
      <c r="B126" s="57" t="s">
        <v>146</v>
      </c>
      <c r="C126" s="58">
        <v>16</v>
      </c>
      <c r="D126" s="58">
        <v>15</v>
      </c>
      <c r="E126" s="25">
        <f t="shared" si="12"/>
        <v>0.9375</v>
      </c>
      <c r="F126" s="58">
        <v>13</v>
      </c>
      <c r="G126" s="25">
        <f t="shared" si="13"/>
        <v>0.8666666666666667</v>
      </c>
      <c r="H126" s="58">
        <v>2</v>
      </c>
      <c r="I126" s="59">
        <f t="shared" si="14"/>
        <v>0.13333333333333333</v>
      </c>
      <c r="J126" s="25">
        <f t="shared" si="15"/>
        <v>0.90208333333333335</v>
      </c>
    </row>
    <row r="127" spans="2:10" x14ac:dyDescent="0.25">
      <c r="B127" s="57" t="s">
        <v>129</v>
      </c>
      <c r="C127" s="58">
        <v>61</v>
      </c>
      <c r="D127" s="58">
        <v>60</v>
      </c>
      <c r="E127" s="25">
        <f t="shared" si="12"/>
        <v>0.98360655737704916</v>
      </c>
      <c r="F127" s="58">
        <v>49</v>
      </c>
      <c r="G127" s="25">
        <f t="shared" si="13"/>
        <v>0.81666666666666665</v>
      </c>
      <c r="H127" s="58">
        <v>11</v>
      </c>
      <c r="I127" s="59">
        <f t="shared" si="14"/>
        <v>0.18333333333333332</v>
      </c>
      <c r="J127" s="25">
        <f t="shared" si="15"/>
        <v>0.90013661202185791</v>
      </c>
    </row>
    <row r="128" spans="2:10" x14ac:dyDescent="0.25">
      <c r="B128" s="57" t="s">
        <v>40</v>
      </c>
      <c r="C128" s="58">
        <v>81</v>
      </c>
      <c r="D128" s="58">
        <v>74</v>
      </c>
      <c r="E128" s="25">
        <f t="shared" si="12"/>
        <v>0.9135802469135802</v>
      </c>
      <c r="F128" s="58">
        <v>65</v>
      </c>
      <c r="G128" s="25">
        <f t="shared" si="13"/>
        <v>0.8783783783783784</v>
      </c>
      <c r="H128" s="58">
        <v>11</v>
      </c>
      <c r="I128" s="59">
        <f t="shared" si="14"/>
        <v>0.14864864864864866</v>
      </c>
      <c r="J128" s="25">
        <f t="shared" si="15"/>
        <v>0.8959793126459793</v>
      </c>
    </row>
    <row r="129" spans="2:10" x14ac:dyDescent="0.25">
      <c r="B129" s="57" t="s">
        <v>150</v>
      </c>
      <c r="C129" s="58">
        <v>29</v>
      </c>
      <c r="D129" s="58">
        <v>28</v>
      </c>
      <c r="E129" s="25">
        <f t="shared" si="12"/>
        <v>0.96551724137931039</v>
      </c>
      <c r="F129" s="58">
        <v>23</v>
      </c>
      <c r="G129" s="25">
        <f t="shared" si="13"/>
        <v>0.8214285714285714</v>
      </c>
      <c r="H129" s="58">
        <v>5</v>
      </c>
      <c r="I129" s="59">
        <f t="shared" si="14"/>
        <v>0.17857142857142858</v>
      </c>
      <c r="J129" s="25">
        <f t="shared" si="15"/>
        <v>0.89347290640394084</v>
      </c>
    </row>
    <row r="130" spans="2:10" x14ac:dyDescent="0.25">
      <c r="B130" s="57" t="s">
        <v>108</v>
      </c>
      <c r="C130" s="58">
        <v>82</v>
      </c>
      <c r="D130" s="58">
        <v>78</v>
      </c>
      <c r="E130" s="25">
        <f t="shared" si="12"/>
        <v>0.95121951219512191</v>
      </c>
      <c r="F130" s="58">
        <v>65</v>
      </c>
      <c r="G130" s="25">
        <f t="shared" si="13"/>
        <v>0.83333333333333337</v>
      </c>
      <c r="H130" s="58">
        <v>13</v>
      </c>
      <c r="I130" s="59">
        <f t="shared" si="14"/>
        <v>0.16666666666666666</v>
      </c>
      <c r="J130" s="25">
        <f t="shared" si="15"/>
        <v>0.89227642276422769</v>
      </c>
    </row>
    <row r="131" spans="2:10" x14ac:dyDescent="0.25">
      <c r="B131" s="57" t="s">
        <v>117</v>
      </c>
      <c r="C131" s="58">
        <v>89</v>
      </c>
      <c r="D131" s="58">
        <v>88</v>
      </c>
      <c r="E131" s="25">
        <f t="shared" si="12"/>
        <v>0.9887640449438202</v>
      </c>
      <c r="F131" s="58">
        <v>70</v>
      </c>
      <c r="G131" s="25">
        <f t="shared" si="13"/>
        <v>0.79545454545454541</v>
      </c>
      <c r="H131" s="58">
        <v>18</v>
      </c>
      <c r="I131" s="59">
        <f t="shared" si="14"/>
        <v>0.20454545454545456</v>
      </c>
      <c r="J131" s="25">
        <f t="shared" si="15"/>
        <v>0.89210929519918281</v>
      </c>
    </row>
    <row r="132" spans="2:10" x14ac:dyDescent="0.25">
      <c r="B132" s="57" t="s">
        <v>107</v>
      </c>
      <c r="C132" s="58">
        <v>70</v>
      </c>
      <c r="D132" s="58">
        <v>68</v>
      </c>
      <c r="E132" s="25">
        <f t="shared" si="12"/>
        <v>0.97142857142857142</v>
      </c>
      <c r="F132" s="58">
        <v>53</v>
      </c>
      <c r="G132" s="25">
        <f t="shared" si="13"/>
        <v>0.77941176470588236</v>
      </c>
      <c r="H132" s="58">
        <v>15</v>
      </c>
      <c r="I132" s="59">
        <f t="shared" si="14"/>
        <v>0.22058823529411764</v>
      </c>
      <c r="J132" s="25">
        <f t="shared" si="15"/>
        <v>0.87542016806722689</v>
      </c>
    </row>
    <row r="133" spans="2:10" x14ac:dyDescent="0.25">
      <c r="B133" s="57" t="s">
        <v>76</v>
      </c>
      <c r="C133" s="58">
        <v>73</v>
      </c>
      <c r="D133" s="58">
        <v>72</v>
      </c>
      <c r="E133" s="25">
        <f t="shared" ref="E133:E163" si="16">+D133/C133</f>
        <v>0.98630136986301364</v>
      </c>
      <c r="F133" s="58">
        <v>55</v>
      </c>
      <c r="G133" s="25">
        <f t="shared" ref="G133:G163" si="17">+F133/D133</f>
        <v>0.76388888888888884</v>
      </c>
      <c r="H133" s="58">
        <v>17</v>
      </c>
      <c r="I133" s="59">
        <f t="shared" ref="I133:I163" si="18">+H133/D133</f>
        <v>0.2361111111111111</v>
      </c>
      <c r="J133" s="25">
        <f t="shared" ref="J133:J163" si="19">+(G133+E133)/2</f>
        <v>0.87509512937595124</v>
      </c>
    </row>
    <row r="134" spans="2:10" x14ac:dyDescent="0.25">
      <c r="B134" s="57" t="s">
        <v>34</v>
      </c>
      <c r="C134" s="58">
        <v>72</v>
      </c>
      <c r="D134" s="58">
        <v>64</v>
      </c>
      <c r="E134" s="25">
        <f t="shared" si="16"/>
        <v>0.88888888888888884</v>
      </c>
      <c r="F134" s="58">
        <v>55</v>
      </c>
      <c r="G134" s="25">
        <f t="shared" si="17"/>
        <v>0.859375</v>
      </c>
      <c r="H134" s="58">
        <v>9</v>
      </c>
      <c r="I134" s="59">
        <f t="shared" si="18"/>
        <v>0.140625</v>
      </c>
      <c r="J134" s="25">
        <f t="shared" si="19"/>
        <v>0.87413194444444442</v>
      </c>
    </row>
    <row r="135" spans="2:10" x14ac:dyDescent="0.25">
      <c r="B135" s="57" t="s">
        <v>94</v>
      </c>
      <c r="C135" s="58">
        <v>47</v>
      </c>
      <c r="D135" s="58">
        <v>46</v>
      </c>
      <c r="E135" s="25">
        <f t="shared" si="16"/>
        <v>0.97872340425531912</v>
      </c>
      <c r="F135" s="58">
        <v>35</v>
      </c>
      <c r="G135" s="25">
        <f t="shared" si="17"/>
        <v>0.76086956521739135</v>
      </c>
      <c r="H135" s="58">
        <v>11</v>
      </c>
      <c r="I135" s="59">
        <f t="shared" si="18"/>
        <v>0.2391304347826087</v>
      </c>
      <c r="J135" s="25">
        <f t="shared" si="19"/>
        <v>0.86979648473635529</v>
      </c>
    </row>
    <row r="136" spans="2:10" x14ac:dyDescent="0.25">
      <c r="B136" s="57" t="s">
        <v>102</v>
      </c>
      <c r="C136" s="58">
        <v>60</v>
      </c>
      <c r="D136" s="58">
        <v>56</v>
      </c>
      <c r="E136" s="25">
        <f t="shared" si="16"/>
        <v>0.93333333333333335</v>
      </c>
      <c r="F136" s="58">
        <v>45</v>
      </c>
      <c r="G136" s="25">
        <f t="shared" si="17"/>
        <v>0.8035714285714286</v>
      </c>
      <c r="H136" s="58">
        <v>11</v>
      </c>
      <c r="I136" s="59">
        <f t="shared" si="18"/>
        <v>0.19642857142857142</v>
      </c>
      <c r="J136" s="25">
        <f t="shared" si="19"/>
        <v>0.86845238095238098</v>
      </c>
    </row>
    <row r="137" spans="2:10" x14ac:dyDescent="0.25">
      <c r="B137" s="57" t="s">
        <v>96</v>
      </c>
      <c r="C137" s="58">
        <v>96</v>
      </c>
      <c r="D137" s="58">
        <v>89</v>
      </c>
      <c r="E137" s="25">
        <f t="shared" si="16"/>
        <v>0.92708333333333337</v>
      </c>
      <c r="F137" s="58">
        <v>71</v>
      </c>
      <c r="G137" s="25">
        <f t="shared" si="17"/>
        <v>0.797752808988764</v>
      </c>
      <c r="H137" s="58">
        <v>18</v>
      </c>
      <c r="I137" s="59">
        <f t="shared" si="18"/>
        <v>0.20224719101123595</v>
      </c>
      <c r="J137" s="25">
        <f t="shared" si="19"/>
        <v>0.86241807116104874</v>
      </c>
    </row>
    <row r="138" spans="2:10" x14ac:dyDescent="0.25">
      <c r="B138" s="57" t="s">
        <v>43</v>
      </c>
      <c r="C138" s="58">
        <v>83</v>
      </c>
      <c r="D138" s="58">
        <v>77</v>
      </c>
      <c r="E138" s="25">
        <f t="shared" si="16"/>
        <v>0.92771084337349397</v>
      </c>
      <c r="F138" s="58">
        <v>61</v>
      </c>
      <c r="G138" s="25">
        <f t="shared" si="17"/>
        <v>0.79220779220779225</v>
      </c>
      <c r="H138" s="58">
        <v>16</v>
      </c>
      <c r="I138" s="59">
        <f t="shared" si="18"/>
        <v>0.20779220779220781</v>
      </c>
      <c r="J138" s="25">
        <f t="shared" si="19"/>
        <v>0.85995931779064305</v>
      </c>
    </row>
    <row r="139" spans="2:10" x14ac:dyDescent="0.25">
      <c r="B139" s="57" t="s">
        <v>187</v>
      </c>
      <c r="C139" s="58">
        <v>80</v>
      </c>
      <c r="D139" s="58">
        <v>71</v>
      </c>
      <c r="E139" s="25">
        <f t="shared" si="16"/>
        <v>0.88749999999999996</v>
      </c>
      <c r="F139" s="58">
        <v>59</v>
      </c>
      <c r="G139" s="25">
        <f t="shared" si="17"/>
        <v>0.83098591549295775</v>
      </c>
      <c r="H139" s="58">
        <v>12</v>
      </c>
      <c r="I139" s="59">
        <f t="shared" si="18"/>
        <v>0.16901408450704225</v>
      </c>
      <c r="J139" s="25">
        <f t="shared" si="19"/>
        <v>0.85924295774647885</v>
      </c>
    </row>
    <row r="140" spans="2:10" x14ac:dyDescent="0.25">
      <c r="B140" s="57" t="s">
        <v>98</v>
      </c>
      <c r="C140" s="58">
        <v>71</v>
      </c>
      <c r="D140" s="58">
        <v>62</v>
      </c>
      <c r="E140" s="25">
        <f t="shared" si="16"/>
        <v>0.87323943661971826</v>
      </c>
      <c r="F140" s="58">
        <v>52</v>
      </c>
      <c r="G140" s="25">
        <f t="shared" si="17"/>
        <v>0.83870967741935487</v>
      </c>
      <c r="H140" s="58">
        <v>10</v>
      </c>
      <c r="I140" s="59">
        <f t="shared" si="18"/>
        <v>0.16129032258064516</v>
      </c>
      <c r="J140" s="25">
        <f t="shared" si="19"/>
        <v>0.85597455701953651</v>
      </c>
    </row>
    <row r="141" spans="2:10" x14ac:dyDescent="0.25">
      <c r="B141" s="57" t="s">
        <v>85</v>
      </c>
      <c r="C141" s="58">
        <v>88</v>
      </c>
      <c r="D141" s="58">
        <v>85</v>
      </c>
      <c r="E141" s="25">
        <f t="shared" si="16"/>
        <v>0.96590909090909094</v>
      </c>
      <c r="F141" s="58">
        <v>63</v>
      </c>
      <c r="G141" s="25">
        <f t="shared" si="17"/>
        <v>0.74117647058823533</v>
      </c>
      <c r="H141" s="58">
        <v>22</v>
      </c>
      <c r="I141" s="59">
        <f t="shared" si="18"/>
        <v>0.25882352941176473</v>
      </c>
      <c r="J141" s="25">
        <f t="shared" si="19"/>
        <v>0.85354278074866308</v>
      </c>
    </row>
    <row r="142" spans="2:10" x14ac:dyDescent="0.25">
      <c r="B142" s="57" t="s">
        <v>115</v>
      </c>
      <c r="C142" s="58">
        <v>49</v>
      </c>
      <c r="D142" s="58">
        <v>46</v>
      </c>
      <c r="E142" s="25">
        <f t="shared" si="16"/>
        <v>0.93877551020408168</v>
      </c>
      <c r="F142" s="58">
        <v>35</v>
      </c>
      <c r="G142" s="25">
        <f t="shared" si="17"/>
        <v>0.76086956521739135</v>
      </c>
      <c r="H142" s="58">
        <v>11</v>
      </c>
      <c r="I142" s="59">
        <f t="shared" si="18"/>
        <v>0.2391304347826087</v>
      </c>
      <c r="J142" s="25">
        <f t="shared" si="19"/>
        <v>0.84982253771073646</v>
      </c>
    </row>
    <row r="143" spans="2:10" x14ac:dyDescent="0.25">
      <c r="B143" s="57" t="s">
        <v>130</v>
      </c>
      <c r="C143" s="58">
        <v>66</v>
      </c>
      <c r="D143" s="58">
        <v>62</v>
      </c>
      <c r="E143" s="25">
        <f t="shared" si="16"/>
        <v>0.93939393939393945</v>
      </c>
      <c r="F143" s="58">
        <v>47</v>
      </c>
      <c r="G143" s="25">
        <f t="shared" si="17"/>
        <v>0.75806451612903225</v>
      </c>
      <c r="H143" s="58">
        <v>15</v>
      </c>
      <c r="I143" s="59">
        <f t="shared" si="18"/>
        <v>0.24193548387096775</v>
      </c>
      <c r="J143" s="25">
        <f t="shared" si="19"/>
        <v>0.84872922776148585</v>
      </c>
    </row>
    <row r="144" spans="2:10" x14ac:dyDescent="0.25">
      <c r="B144" s="57" t="s">
        <v>65</v>
      </c>
      <c r="C144" s="58">
        <v>95</v>
      </c>
      <c r="D144" s="58">
        <v>85</v>
      </c>
      <c r="E144" s="25">
        <f t="shared" si="16"/>
        <v>0.89473684210526316</v>
      </c>
      <c r="F144" s="58">
        <v>68</v>
      </c>
      <c r="G144" s="25">
        <f t="shared" si="17"/>
        <v>0.8</v>
      </c>
      <c r="H144" s="58">
        <v>17</v>
      </c>
      <c r="I144" s="59">
        <f t="shared" si="18"/>
        <v>0.2</v>
      </c>
      <c r="J144" s="25">
        <f t="shared" si="19"/>
        <v>0.84736842105263155</v>
      </c>
    </row>
    <row r="145" spans="2:10" x14ac:dyDescent="0.25">
      <c r="B145" s="57" t="s">
        <v>155</v>
      </c>
      <c r="C145" s="58">
        <v>30</v>
      </c>
      <c r="D145" s="58">
        <v>28</v>
      </c>
      <c r="E145" s="25">
        <f t="shared" si="16"/>
        <v>0.93333333333333335</v>
      </c>
      <c r="F145" s="58">
        <v>21</v>
      </c>
      <c r="G145" s="25">
        <f t="shared" si="17"/>
        <v>0.75</v>
      </c>
      <c r="H145" s="58">
        <v>7</v>
      </c>
      <c r="I145" s="59">
        <f t="shared" si="18"/>
        <v>0.25</v>
      </c>
      <c r="J145" s="25">
        <f t="shared" si="19"/>
        <v>0.84166666666666667</v>
      </c>
    </row>
    <row r="146" spans="2:10" x14ac:dyDescent="0.25">
      <c r="B146" s="57" t="s">
        <v>105</v>
      </c>
      <c r="C146" s="58">
        <v>64</v>
      </c>
      <c r="D146" s="58">
        <v>51</v>
      </c>
      <c r="E146" s="25">
        <f t="shared" si="16"/>
        <v>0.796875</v>
      </c>
      <c r="F146" s="58">
        <v>44</v>
      </c>
      <c r="G146" s="25">
        <f t="shared" si="17"/>
        <v>0.86274509803921573</v>
      </c>
      <c r="H146" s="58">
        <v>7</v>
      </c>
      <c r="I146" s="59">
        <f t="shared" si="18"/>
        <v>0.13725490196078433</v>
      </c>
      <c r="J146" s="25">
        <f t="shared" si="19"/>
        <v>0.82981004901960786</v>
      </c>
    </row>
    <row r="147" spans="2:10" x14ac:dyDescent="0.25">
      <c r="B147" s="57" t="s">
        <v>71</v>
      </c>
      <c r="C147" s="58">
        <v>87</v>
      </c>
      <c r="D147" s="58">
        <v>70</v>
      </c>
      <c r="E147" s="25">
        <f t="shared" si="16"/>
        <v>0.8045977011494253</v>
      </c>
      <c r="F147" s="58">
        <v>59</v>
      </c>
      <c r="G147" s="25">
        <f t="shared" si="17"/>
        <v>0.84285714285714286</v>
      </c>
      <c r="H147" s="58">
        <v>11</v>
      </c>
      <c r="I147" s="59">
        <f t="shared" si="18"/>
        <v>0.15714285714285714</v>
      </c>
      <c r="J147" s="25">
        <f t="shared" si="19"/>
        <v>0.82372742200328408</v>
      </c>
    </row>
    <row r="148" spans="2:10" x14ac:dyDescent="0.25">
      <c r="B148" s="57" t="s">
        <v>75</v>
      </c>
      <c r="C148" s="58">
        <v>31</v>
      </c>
      <c r="D148" s="58">
        <v>31</v>
      </c>
      <c r="E148" s="25">
        <f t="shared" si="16"/>
        <v>1</v>
      </c>
      <c r="F148" s="58">
        <v>20</v>
      </c>
      <c r="G148" s="25">
        <f t="shared" si="17"/>
        <v>0.64516129032258063</v>
      </c>
      <c r="H148" s="58">
        <v>11</v>
      </c>
      <c r="I148" s="59">
        <f t="shared" si="18"/>
        <v>0.35483870967741937</v>
      </c>
      <c r="J148" s="25">
        <f t="shared" si="19"/>
        <v>0.82258064516129026</v>
      </c>
    </row>
    <row r="149" spans="2:10" x14ac:dyDescent="0.25">
      <c r="B149" s="57" t="s">
        <v>100</v>
      </c>
      <c r="C149" s="58">
        <v>23</v>
      </c>
      <c r="D149" s="58">
        <v>21</v>
      </c>
      <c r="E149" s="25">
        <f t="shared" si="16"/>
        <v>0.91304347826086951</v>
      </c>
      <c r="F149" s="58">
        <v>15</v>
      </c>
      <c r="G149" s="25">
        <f t="shared" si="17"/>
        <v>0.7142857142857143</v>
      </c>
      <c r="H149" s="58">
        <v>6</v>
      </c>
      <c r="I149" s="59">
        <f t="shared" si="18"/>
        <v>0.2857142857142857</v>
      </c>
      <c r="J149" s="25">
        <f t="shared" si="19"/>
        <v>0.81366459627329191</v>
      </c>
    </row>
    <row r="150" spans="2:10" x14ac:dyDescent="0.25">
      <c r="B150" s="57" t="s">
        <v>68</v>
      </c>
      <c r="C150" s="58">
        <v>45</v>
      </c>
      <c r="D150" s="58">
        <v>43</v>
      </c>
      <c r="E150" s="25">
        <f t="shared" si="16"/>
        <v>0.9555555555555556</v>
      </c>
      <c r="F150" s="58">
        <v>28</v>
      </c>
      <c r="G150" s="25">
        <f t="shared" si="17"/>
        <v>0.65116279069767447</v>
      </c>
      <c r="H150" s="58">
        <v>15</v>
      </c>
      <c r="I150" s="59">
        <f t="shared" si="18"/>
        <v>0.34883720930232559</v>
      </c>
      <c r="J150" s="25">
        <f t="shared" si="19"/>
        <v>0.80335917312661498</v>
      </c>
    </row>
    <row r="151" spans="2:10" x14ac:dyDescent="0.25">
      <c r="B151" s="57" t="s">
        <v>38</v>
      </c>
      <c r="C151" s="58">
        <v>53</v>
      </c>
      <c r="D151" s="58">
        <v>43</v>
      </c>
      <c r="E151" s="25">
        <f t="shared" si="16"/>
        <v>0.81132075471698117</v>
      </c>
      <c r="F151" s="58">
        <v>34</v>
      </c>
      <c r="G151" s="25">
        <f t="shared" si="17"/>
        <v>0.79069767441860461</v>
      </c>
      <c r="H151" s="58">
        <v>9</v>
      </c>
      <c r="I151" s="59">
        <f t="shared" si="18"/>
        <v>0.20930232558139536</v>
      </c>
      <c r="J151" s="25">
        <f t="shared" si="19"/>
        <v>0.80100921456779295</v>
      </c>
    </row>
    <row r="152" spans="2:10" x14ac:dyDescent="0.25">
      <c r="B152" s="57" t="s">
        <v>126</v>
      </c>
      <c r="C152" s="58">
        <v>99</v>
      </c>
      <c r="D152" s="58">
        <v>92</v>
      </c>
      <c r="E152" s="25">
        <f t="shared" si="16"/>
        <v>0.92929292929292928</v>
      </c>
      <c r="F152" s="58">
        <v>61</v>
      </c>
      <c r="G152" s="25">
        <f t="shared" si="17"/>
        <v>0.66304347826086951</v>
      </c>
      <c r="H152" s="58">
        <v>31</v>
      </c>
      <c r="I152" s="59">
        <f t="shared" si="18"/>
        <v>0.33695652173913043</v>
      </c>
      <c r="J152" s="25">
        <f t="shared" si="19"/>
        <v>0.79616820377689934</v>
      </c>
    </row>
    <row r="153" spans="2:10" x14ac:dyDescent="0.25">
      <c r="B153" s="57" t="s">
        <v>99</v>
      </c>
      <c r="C153" s="58">
        <v>61</v>
      </c>
      <c r="D153" s="58">
        <v>53</v>
      </c>
      <c r="E153" s="25">
        <f t="shared" si="16"/>
        <v>0.86885245901639341</v>
      </c>
      <c r="F153" s="58">
        <v>38</v>
      </c>
      <c r="G153" s="25">
        <f t="shared" si="17"/>
        <v>0.71698113207547165</v>
      </c>
      <c r="H153" s="58">
        <v>15</v>
      </c>
      <c r="I153" s="59">
        <f t="shared" si="18"/>
        <v>0.28301886792452829</v>
      </c>
      <c r="J153" s="25">
        <f t="shared" si="19"/>
        <v>0.79291679554593253</v>
      </c>
    </row>
    <row r="154" spans="2:10" x14ac:dyDescent="0.25">
      <c r="B154" s="57" t="s">
        <v>77</v>
      </c>
      <c r="C154" s="58">
        <v>98</v>
      </c>
      <c r="D154" s="58">
        <v>88</v>
      </c>
      <c r="E154" s="25">
        <f t="shared" si="16"/>
        <v>0.89795918367346939</v>
      </c>
      <c r="F154" s="58">
        <v>60</v>
      </c>
      <c r="G154" s="25">
        <f t="shared" si="17"/>
        <v>0.68181818181818177</v>
      </c>
      <c r="H154" s="58">
        <v>28</v>
      </c>
      <c r="I154" s="59">
        <f t="shared" si="18"/>
        <v>0.31818181818181818</v>
      </c>
      <c r="J154" s="25">
        <f t="shared" si="19"/>
        <v>0.78988868274582558</v>
      </c>
    </row>
    <row r="155" spans="2:10" x14ac:dyDescent="0.25">
      <c r="B155" s="57" t="s">
        <v>112</v>
      </c>
      <c r="C155" s="58">
        <v>21</v>
      </c>
      <c r="D155" s="58">
        <v>12</v>
      </c>
      <c r="E155" s="25">
        <f t="shared" si="16"/>
        <v>0.5714285714285714</v>
      </c>
      <c r="F155" s="58">
        <v>12</v>
      </c>
      <c r="G155" s="25">
        <f t="shared" si="17"/>
        <v>1</v>
      </c>
      <c r="H155" s="58">
        <v>0</v>
      </c>
      <c r="I155" s="59">
        <f t="shared" si="18"/>
        <v>0</v>
      </c>
      <c r="J155" s="25">
        <f t="shared" si="19"/>
        <v>0.7857142857142857</v>
      </c>
    </row>
    <row r="156" spans="2:10" x14ac:dyDescent="0.25">
      <c r="B156" s="57" t="s">
        <v>148</v>
      </c>
      <c r="C156" s="58">
        <v>23</v>
      </c>
      <c r="D156" s="58">
        <v>20</v>
      </c>
      <c r="E156" s="25">
        <f t="shared" si="16"/>
        <v>0.86956521739130432</v>
      </c>
      <c r="F156" s="58">
        <v>14</v>
      </c>
      <c r="G156" s="25">
        <f t="shared" si="17"/>
        <v>0.7</v>
      </c>
      <c r="H156" s="58">
        <v>6</v>
      </c>
      <c r="I156" s="59">
        <f t="shared" si="18"/>
        <v>0.3</v>
      </c>
      <c r="J156" s="25">
        <f t="shared" si="19"/>
        <v>0.7847826086956522</v>
      </c>
    </row>
    <row r="157" spans="2:10" x14ac:dyDescent="0.25">
      <c r="B157" s="57" t="s">
        <v>87</v>
      </c>
      <c r="C157" s="58">
        <v>65</v>
      </c>
      <c r="D157" s="58">
        <v>60</v>
      </c>
      <c r="E157" s="25">
        <f t="shared" si="16"/>
        <v>0.92307692307692313</v>
      </c>
      <c r="F157" s="58">
        <v>37</v>
      </c>
      <c r="G157" s="25">
        <f t="shared" si="17"/>
        <v>0.6166666666666667</v>
      </c>
      <c r="H157" s="58">
        <v>23</v>
      </c>
      <c r="I157" s="59">
        <f t="shared" si="18"/>
        <v>0.38333333333333336</v>
      </c>
      <c r="J157" s="25">
        <f t="shared" si="19"/>
        <v>0.76987179487179491</v>
      </c>
    </row>
    <row r="158" spans="2:10" x14ac:dyDescent="0.25">
      <c r="B158" s="57" t="s">
        <v>139</v>
      </c>
      <c r="C158" s="58">
        <v>64</v>
      </c>
      <c r="D158" s="58">
        <v>54</v>
      </c>
      <c r="E158" s="25">
        <f t="shared" si="16"/>
        <v>0.84375</v>
      </c>
      <c r="F158" s="58">
        <v>37</v>
      </c>
      <c r="G158" s="25">
        <f t="shared" si="17"/>
        <v>0.68518518518518523</v>
      </c>
      <c r="H158" s="58">
        <v>17</v>
      </c>
      <c r="I158" s="59">
        <f t="shared" si="18"/>
        <v>0.31481481481481483</v>
      </c>
      <c r="J158" s="25">
        <f t="shared" si="19"/>
        <v>0.76446759259259256</v>
      </c>
    </row>
    <row r="159" spans="2:10" x14ac:dyDescent="0.25">
      <c r="B159" s="57" t="s">
        <v>122</v>
      </c>
      <c r="C159" s="58">
        <v>28</v>
      </c>
      <c r="D159" s="58">
        <v>23</v>
      </c>
      <c r="E159" s="25">
        <f t="shared" si="16"/>
        <v>0.8214285714285714</v>
      </c>
      <c r="F159" s="58">
        <v>16</v>
      </c>
      <c r="G159" s="25">
        <f t="shared" si="17"/>
        <v>0.69565217391304346</v>
      </c>
      <c r="H159" s="58">
        <v>7</v>
      </c>
      <c r="I159" s="59">
        <f t="shared" si="18"/>
        <v>0.30434782608695654</v>
      </c>
      <c r="J159" s="25">
        <f t="shared" si="19"/>
        <v>0.75854037267080743</v>
      </c>
    </row>
    <row r="160" spans="2:10" x14ac:dyDescent="0.25">
      <c r="B160" s="57" t="s">
        <v>81</v>
      </c>
      <c r="C160" s="58">
        <v>41</v>
      </c>
      <c r="D160" s="58">
        <v>37</v>
      </c>
      <c r="E160" s="25">
        <f t="shared" si="16"/>
        <v>0.90243902439024393</v>
      </c>
      <c r="F160" s="58">
        <v>22</v>
      </c>
      <c r="G160" s="25">
        <f t="shared" si="17"/>
        <v>0.59459459459459463</v>
      </c>
      <c r="H160" s="58">
        <v>15</v>
      </c>
      <c r="I160" s="59">
        <f t="shared" si="18"/>
        <v>0.40540540540540543</v>
      </c>
      <c r="J160" s="25">
        <f t="shared" si="19"/>
        <v>0.74851680949241928</v>
      </c>
    </row>
    <row r="161" spans="2:10" x14ac:dyDescent="0.25">
      <c r="B161" s="57" t="s">
        <v>178</v>
      </c>
      <c r="C161" s="58">
        <v>82</v>
      </c>
      <c r="D161" s="58">
        <v>71</v>
      </c>
      <c r="E161" s="25">
        <f t="shared" si="16"/>
        <v>0.86585365853658536</v>
      </c>
      <c r="F161" s="58">
        <v>44</v>
      </c>
      <c r="G161" s="25">
        <f t="shared" si="17"/>
        <v>0.61971830985915488</v>
      </c>
      <c r="H161" s="58">
        <v>27</v>
      </c>
      <c r="I161" s="59">
        <f t="shared" si="18"/>
        <v>0.38028169014084506</v>
      </c>
      <c r="J161" s="25">
        <f t="shared" si="19"/>
        <v>0.74278598419787012</v>
      </c>
    </row>
    <row r="162" spans="2:10" x14ac:dyDescent="0.25">
      <c r="B162" s="57" t="s">
        <v>89</v>
      </c>
      <c r="C162" s="58">
        <v>66</v>
      </c>
      <c r="D162" s="58">
        <v>46</v>
      </c>
      <c r="E162" s="25">
        <f t="shared" si="16"/>
        <v>0.69696969696969702</v>
      </c>
      <c r="F162" s="58">
        <v>26</v>
      </c>
      <c r="G162" s="25">
        <f t="shared" si="17"/>
        <v>0.56521739130434778</v>
      </c>
      <c r="H162" s="58">
        <v>20</v>
      </c>
      <c r="I162" s="59">
        <f t="shared" si="18"/>
        <v>0.43478260869565216</v>
      </c>
      <c r="J162" s="25">
        <f t="shared" si="19"/>
        <v>0.63109354413702246</v>
      </c>
    </row>
    <row r="163" spans="2:10" x14ac:dyDescent="0.25">
      <c r="B163" s="57" t="s">
        <v>154</v>
      </c>
      <c r="C163" s="58">
        <v>4</v>
      </c>
      <c r="D163" s="58">
        <v>3</v>
      </c>
      <c r="E163" s="25">
        <f t="shared" si="16"/>
        <v>0.75</v>
      </c>
      <c r="F163" s="58">
        <v>1</v>
      </c>
      <c r="G163" s="25">
        <f t="shared" si="17"/>
        <v>0.33333333333333331</v>
      </c>
      <c r="H163" s="58">
        <v>2</v>
      </c>
      <c r="I163" s="59">
        <f t="shared" si="18"/>
        <v>0.66666666666666663</v>
      </c>
      <c r="J163" s="25">
        <f t="shared" si="19"/>
        <v>0.54166666666666663</v>
      </c>
    </row>
    <row r="165" spans="2:10" ht="30" x14ac:dyDescent="0.25">
      <c r="B165" s="10" t="s">
        <v>209</v>
      </c>
      <c r="C165" s="10" t="s">
        <v>210</v>
      </c>
      <c r="D165" s="10" t="s">
        <v>211</v>
      </c>
    </row>
    <row r="166" spans="2:10" x14ac:dyDescent="0.25">
      <c r="B166" s="19">
        <f>C7</f>
        <v>19056</v>
      </c>
      <c r="C166" s="19">
        <f>D7</f>
        <v>17341</v>
      </c>
      <c r="D166" s="19">
        <f>+B166-C166</f>
        <v>1715</v>
      </c>
    </row>
    <row r="167" spans="2:10" x14ac:dyDescent="0.25">
      <c r="B167" s="20"/>
      <c r="C167" s="21">
        <f>+C166/B166</f>
        <v>0.91000209907640639</v>
      </c>
      <c r="D167" s="21">
        <f>+D166/B166</f>
        <v>8.9997900923593624E-2</v>
      </c>
    </row>
    <row r="169" spans="2:10" ht="45" x14ac:dyDescent="0.25">
      <c r="C169" s="10" t="s">
        <v>212</v>
      </c>
      <c r="D169" s="10" t="s">
        <v>213</v>
      </c>
    </row>
    <row r="170" spans="2:10" x14ac:dyDescent="0.25">
      <c r="C170" s="19">
        <f>F7</f>
        <v>14209</v>
      </c>
      <c r="D170" s="19">
        <f>H7</f>
        <v>3134</v>
      </c>
    </row>
    <row r="171" spans="2:10" x14ac:dyDescent="0.25">
      <c r="C171" s="23">
        <f>+C170/C166</f>
        <v>0.81938757857101663</v>
      </c>
      <c r="D171" s="23">
        <f>+D170/C166</f>
        <v>0.18072775503142841</v>
      </c>
    </row>
  </sheetData>
  <sortState ref="B101:J163">
    <sortCondition descending="1" ref="J101:J163"/>
  </sortState>
  <mergeCells count="1">
    <mergeCell ref="B1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topLeftCell="A7" workbookViewId="0">
      <selection activeCell="B22" sqref="B22"/>
    </sheetView>
  </sheetViews>
  <sheetFormatPr defaultRowHeight="15" x14ac:dyDescent="0.25"/>
  <cols>
    <col min="2" max="2" width="104.140625" customWidth="1"/>
    <col min="3" max="3" width="19.140625" customWidth="1"/>
    <col min="4" max="4" width="18.5703125" customWidth="1"/>
    <col min="5" max="5" width="21" customWidth="1"/>
    <col min="6" max="6" width="27.42578125" customWidth="1"/>
  </cols>
  <sheetData>
    <row r="2" spans="2:6" ht="35.25" customHeight="1" x14ac:dyDescent="0.25">
      <c r="B2" s="64" t="s">
        <v>228</v>
      </c>
      <c r="C2" s="64" t="s">
        <v>229</v>
      </c>
      <c r="D2" s="64" t="s">
        <v>230</v>
      </c>
      <c r="E2" s="64" t="s">
        <v>231</v>
      </c>
      <c r="F2" s="64" t="s">
        <v>232</v>
      </c>
    </row>
    <row r="3" spans="2:6" x14ac:dyDescent="0.25">
      <c r="B3" s="65" t="s">
        <v>1</v>
      </c>
      <c r="C3" s="66">
        <v>9</v>
      </c>
      <c r="D3" s="66">
        <v>8</v>
      </c>
      <c r="E3" s="66">
        <v>6</v>
      </c>
      <c r="F3" s="66">
        <v>2</v>
      </c>
    </row>
    <row r="4" spans="2:6" x14ac:dyDescent="0.25">
      <c r="B4" s="65" t="s">
        <v>2</v>
      </c>
      <c r="C4" s="66">
        <v>501</v>
      </c>
      <c r="D4" s="66">
        <v>450</v>
      </c>
      <c r="E4" s="66">
        <v>395</v>
      </c>
      <c r="F4" s="66">
        <v>55</v>
      </c>
    </row>
    <row r="5" spans="2:6" x14ac:dyDescent="0.25">
      <c r="B5" s="65" t="s">
        <v>191</v>
      </c>
      <c r="C5" s="66">
        <v>3</v>
      </c>
      <c r="D5" s="66">
        <v>0</v>
      </c>
      <c r="E5" s="66">
        <v>0</v>
      </c>
      <c r="F5" s="66">
        <v>0</v>
      </c>
    </row>
    <row r="6" spans="2:6" x14ac:dyDescent="0.25">
      <c r="B6" s="65" t="s">
        <v>4</v>
      </c>
      <c r="C6" s="66">
        <v>3722</v>
      </c>
      <c r="D6" s="66">
        <v>3270</v>
      </c>
      <c r="E6" s="66">
        <v>2629</v>
      </c>
      <c r="F6" s="66">
        <v>636</v>
      </c>
    </row>
    <row r="7" spans="2:6" x14ac:dyDescent="0.25">
      <c r="B7" s="65" t="s">
        <v>5</v>
      </c>
      <c r="C7" s="66">
        <v>16</v>
      </c>
      <c r="D7" s="66">
        <v>16</v>
      </c>
      <c r="E7" s="66">
        <v>10</v>
      </c>
      <c r="F7" s="66">
        <v>6</v>
      </c>
    </row>
    <row r="8" spans="2:6" x14ac:dyDescent="0.25">
      <c r="B8" s="65" t="s">
        <v>7</v>
      </c>
      <c r="C8" s="66">
        <v>2852</v>
      </c>
      <c r="D8" s="66">
        <v>2608</v>
      </c>
      <c r="E8" s="66">
        <v>1954</v>
      </c>
      <c r="F8" s="66">
        <v>656</v>
      </c>
    </row>
    <row r="9" spans="2:6" x14ac:dyDescent="0.25">
      <c r="B9" s="65" t="s">
        <v>221</v>
      </c>
      <c r="C9" s="66">
        <v>4735</v>
      </c>
      <c r="D9" s="66">
        <v>4315</v>
      </c>
      <c r="E9" s="66">
        <v>3255</v>
      </c>
      <c r="F9" s="66">
        <v>1060</v>
      </c>
    </row>
    <row r="10" spans="2:6" x14ac:dyDescent="0.25">
      <c r="B10" s="65" t="s">
        <v>222</v>
      </c>
      <c r="C10" s="66">
        <v>3872</v>
      </c>
      <c r="D10" s="66">
        <v>3199</v>
      </c>
      <c r="E10" s="66">
        <v>2332</v>
      </c>
      <c r="F10" s="66">
        <v>867</v>
      </c>
    </row>
    <row r="11" spans="2:6" x14ac:dyDescent="0.25">
      <c r="B11" s="65" t="s">
        <v>226</v>
      </c>
      <c r="C11" s="66">
        <v>10</v>
      </c>
      <c r="D11" s="66">
        <v>10</v>
      </c>
      <c r="E11" s="66">
        <v>7</v>
      </c>
      <c r="F11" s="66">
        <v>3</v>
      </c>
    </row>
    <row r="12" spans="2:6" x14ac:dyDescent="0.25">
      <c r="B12" s="65" t="s">
        <v>223</v>
      </c>
      <c r="C12" s="66">
        <v>7374</v>
      </c>
      <c r="D12" s="66">
        <v>6718</v>
      </c>
      <c r="E12" s="66">
        <v>5115</v>
      </c>
      <c r="F12" s="66">
        <v>1604</v>
      </c>
    </row>
    <row r="13" spans="2:6" x14ac:dyDescent="0.25">
      <c r="B13" s="65" t="s">
        <v>10</v>
      </c>
      <c r="C13" s="66">
        <v>1</v>
      </c>
      <c r="D13" s="66">
        <v>1</v>
      </c>
      <c r="E13" s="66">
        <v>0</v>
      </c>
      <c r="F13" s="66">
        <v>1</v>
      </c>
    </row>
    <row r="14" spans="2:6" x14ac:dyDescent="0.25">
      <c r="B14" s="65" t="s">
        <v>12</v>
      </c>
      <c r="C14" s="66">
        <v>2315</v>
      </c>
      <c r="D14" s="66">
        <v>2137</v>
      </c>
      <c r="E14" s="66">
        <v>2110</v>
      </c>
      <c r="F14" s="66">
        <v>27</v>
      </c>
    </row>
    <row r="15" spans="2:6" x14ac:dyDescent="0.25">
      <c r="B15" s="65" t="s">
        <v>13</v>
      </c>
      <c r="C15" s="66">
        <v>776</v>
      </c>
      <c r="D15" s="66">
        <v>561</v>
      </c>
      <c r="E15" s="66">
        <v>370</v>
      </c>
      <c r="F15" s="66">
        <v>195</v>
      </c>
    </row>
    <row r="16" spans="2:6" x14ac:dyDescent="0.25">
      <c r="B16" s="65" t="s">
        <v>14</v>
      </c>
      <c r="C16" s="66">
        <v>1623</v>
      </c>
      <c r="D16" s="66">
        <v>1436</v>
      </c>
      <c r="E16" s="66">
        <v>1033</v>
      </c>
      <c r="F16" s="66">
        <v>403</v>
      </c>
    </row>
    <row r="17" spans="2:6" x14ac:dyDescent="0.25">
      <c r="B17" s="65" t="s">
        <v>15</v>
      </c>
      <c r="C17" s="66">
        <v>575</v>
      </c>
      <c r="D17" s="66">
        <v>514</v>
      </c>
      <c r="E17" s="66">
        <v>438</v>
      </c>
      <c r="F17" s="66">
        <v>76</v>
      </c>
    </row>
    <row r="18" spans="2:6" x14ac:dyDescent="0.25">
      <c r="B18" s="65" t="s">
        <v>16</v>
      </c>
      <c r="C18" s="66">
        <v>6360</v>
      </c>
      <c r="D18" s="66">
        <v>6200</v>
      </c>
      <c r="E18" s="66">
        <v>5111</v>
      </c>
      <c r="F18" s="66">
        <v>1089</v>
      </c>
    </row>
    <row r="19" spans="2:6" x14ac:dyDescent="0.25">
      <c r="B19" s="65" t="s">
        <v>18</v>
      </c>
      <c r="C19" s="66">
        <v>1293</v>
      </c>
      <c r="D19" s="66">
        <v>1063</v>
      </c>
      <c r="E19" s="66">
        <v>1034</v>
      </c>
      <c r="F19" s="66">
        <v>29</v>
      </c>
    </row>
    <row r="20" spans="2:6" x14ac:dyDescent="0.25">
      <c r="B20" s="13" t="s">
        <v>204</v>
      </c>
      <c r="C20" s="14">
        <v>36037</v>
      </c>
      <c r="D20" s="14">
        <v>32506</v>
      </c>
      <c r="E20" s="14">
        <v>25799</v>
      </c>
      <c r="F20" s="14">
        <v>6709</v>
      </c>
    </row>
    <row r="22" spans="2:6" x14ac:dyDescent="0.25">
      <c r="B22" s="1"/>
      <c r="C22" s="2" t="s">
        <v>197</v>
      </c>
      <c r="D22" s="2" t="s">
        <v>198</v>
      </c>
    </row>
    <row r="23" spans="2:6" x14ac:dyDescent="0.25">
      <c r="B23" s="2" t="s">
        <v>199</v>
      </c>
      <c r="C23" s="3">
        <f>GETPIVOTDATA("Број поднетих захтева",$B$2)</f>
        <v>36037</v>
      </c>
      <c r="D23" s="4">
        <f>C23/GETPIVOTDATA("Број поднетих захтева",$B$2)</f>
        <v>1</v>
      </c>
    </row>
    <row r="24" spans="2:6" x14ac:dyDescent="0.25">
      <c r="B24" s="2" t="s">
        <v>200</v>
      </c>
      <c r="C24" s="5">
        <f>GETPIVOTDATA("Број решених захтева",$B$2)</f>
        <v>32506</v>
      </c>
      <c r="D24" s="69">
        <f t="shared" ref="D24:D25" si="0">C24/GETPIVOTDATA("Број поднетих захтева",$B$2)</f>
        <v>0.90201737103532476</v>
      </c>
    </row>
    <row r="25" spans="2:6" x14ac:dyDescent="0.25">
      <c r="B25" s="2" t="s">
        <v>201</v>
      </c>
      <c r="C25" s="5">
        <f>+C23-C24</f>
        <v>3531</v>
      </c>
      <c r="D25" s="69">
        <f t="shared" si="0"/>
        <v>9.7982628964675189E-2</v>
      </c>
    </row>
    <row r="26" spans="2:6" x14ac:dyDescent="0.25">
      <c r="B26" s="6"/>
      <c r="C26" s="6"/>
      <c r="D26" s="6"/>
    </row>
    <row r="27" spans="2:6" x14ac:dyDescent="0.25">
      <c r="B27" s="7"/>
      <c r="C27" s="3" t="s">
        <v>197</v>
      </c>
      <c r="D27" s="3" t="s">
        <v>198</v>
      </c>
    </row>
    <row r="28" spans="2:6" x14ac:dyDescent="0.25">
      <c r="B28" s="3" t="s">
        <v>202</v>
      </c>
      <c r="C28" s="5">
        <f>GETPIVOTDATA("Број позитивно решених захтева",$B$2)</f>
        <v>25799</v>
      </c>
      <c r="D28" s="8">
        <f>+C28/C24</f>
        <v>0.79366886113332924</v>
      </c>
    </row>
    <row r="29" spans="2:6" x14ac:dyDescent="0.25">
      <c r="B29" s="3" t="s">
        <v>203</v>
      </c>
      <c r="C29" s="5">
        <f>GETPIVOTDATA("Број негативно решених захтева",$B$2)</f>
        <v>6709</v>
      </c>
      <c r="D29" s="8">
        <f>+C29/C24</f>
        <v>0.20639266596935951</v>
      </c>
    </row>
    <row r="35" spans="2:6" x14ac:dyDescent="0.25">
      <c r="B35" t="s">
        <v>234</v>
      </c>
    </row>
    <row r="37" spans="2:6" ht="36.75" customHeight="1" x14ac:dyDescent="0.25">
      <c r="B37" s="13" t="s">
        <v>233</v>
      </c>
      <c r="C37" s="13" t="s">
        <v>192</v>
      </c>
      <c r="D37" s="13" t="s">
        <v>193</v>
      </c>
      <c r="E37" s="13" t="s">
        <v>194</v>
      </c>
      <c r="F37" s="13" t="s">
        <v>195</v>
      </c>
    </row>
    <row r="38" spans="2:6" x14ac:dyDescent="0.25">
      <c r="B38" s="65" t="s">
        <v>8</v>
      </c>
      <c r="C38" s="66">
        <v>247</v>
      </c>
      <c r="D38" s="66">
        <v>232</v>
      </c>
      <c r="E38" s="66">
        <v>150</v>
      </c>
      <c r="F38" s="66">
        <v>82</v>
      </c>
    </row>
    <row r="39" spans="2:6" x14ac:dyDescent="0.25">
      <c r="B39" s="65" t="s">
        <v>9</v>
      </c>
      <c r="C39" s="66">
        <v>87</v>
      </c>
      <c r="D39" s="66">
        <v>77</v>
      </c>
      <c r="E39" s="66">
        <v>60</v>
      </c>
      <c r="F39" s="66">
        <v>17</v>
      </c>
    </row>
    <row r="40" spans="2:6" x14ac:dyDescent="0.25">
      <c r="B40" s="65" t="s">
        <v>10</v>
      </c>
      <c r="C40" s="66">
        <v>4</v>
      </c>
      <c r="D40" s="66">
        <v>4</v>
      </c>
      <c r="E40" s="66">
        <v>4</v>
      </c>
      <c r="F40" s="66">
        <v>0</v>
      </c>
    </row>
    <row r="41" spans="2:6" x14ac:dyDescent="0.25">
      <c r="B41" s="65" t="s">
        <v>11</v>
      </c>
      <c r="C41" s="66">
        <v>34</v>
      </c>
      <c r="D41" s="66">
        <v>29</v>
      </c>
      <c r="E41" s="66">
        <v>23</v>
      </c>
      <c r="F41" s="66">
        <v>6</v>
      </c>
    </row>
    <row r="42" spans="2:6" x14ac:dyDescent="0.25">
      <c r="B42" s="65" t="s">
        <v>17</v>
      </c>
      <c r="C42" s="66">
        <v>830</v>
      </c>
      <c r="D42" s="66">
        <v>777</v>
      </c>
      <c r="E42" s="66">
        <v>580</v>
      </c>
      <c r="F42" s="66">
        <v>197</v>
      </c>
    </row>
    <row r="43" spans="2:6" x14ac:dyDescent="0.25">
      <c r="B43" s="65" t="s">
        <v>157</v>
      </c>
      <c r="C43" s="66">
        <v>1331</v>
      </c>
      <c r="D43" s="66">
        <v>1227</v>
      </c>
      <c r="E43" s="66">
        <v>935</v>
      </c>
      <c r="F43" s="66">
        <v>292</v>
      </c>
    </row>
    <row r="44" spans="2:6" x14ac:dyDescent="0.25">
      <c r="B44" s="65" t="s">
        <v>158</v>
      </c>
      <c r="C44" s="66">
        <v>2080</v>
      </c>
      <c r="D44" s="66">
        <v>1756</v>
      </c>
      <c r="E44" s="66">
        <v>1310</v>
      </c>
      <c r="F44" s="66">
        <v>446</v>
      </c>
    </row>
    <row r="45" spans="2:6" x14ac:dyDescent="0.25">
      <c r="B45" s="65" t="s">
        <v>159</v>
      </c>
      <c r="C45" s="66">
        <v>6</v>
      </c>
      <c r="D45" s="66">
        <v>6</v>
      </c>
      <c r="E45" s="66">
        <v>5</v>
      </c>
      <c r="F45" s="66">
        <v>1</v>
      </c>
    </row>
    <row r="46" spans="2:6" x14ac:dyDescent="0.25">
      <c r="B46" s="65" t="s">
        <v>160</v>
      </c>
      <c r="C46" s="66">
        <v>1508</v>
      </c>
      <c r="D46" s="66">
        <v>1418</v>
      </c>
      <c r="E46" s="66">
        <v>1137</v>
      </c>
      <c r="F46" s="66">
        <v>281</v>
      </c>
    </row>
    <row r="47" spans="2:6" x14ac:dyDescent="0.25">
      <c r="B47" s="67" t="s">
        <v>204</v>
      </c>
      <c r="C47" s="14">
        <v>6127</v>
      </c>
      <c r="D47" s="14">
        <v>5526</v>
      </c>
      <c r="E47" s="14">
        <v>4204</v>
      </c>
      <c r="F47" s="14">
        <v>1322</v>
      </c>
    </row>
    <row r="48" spans="2:6" x14ac:dyDescent="0.25">
      <c r="B48" s="46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6"/>
  <sheetViews>
    <sheetView topLeftCell="A136" workbookViewId="0">
      <selection activeCell="B4" sqref="B4"/>
    </sheetView>
  </sheetViews>
  <sheetFormatPr defaultRowHeight="15" x14ac:dyDescent="0.25"/>
  <cols>
    <col min="2" max="2" width="107.42578125" bestFit="1" customWidth="1"/>
    <col min="3" max="3" width="19.28515625" customWidth="1"/>
    <col min="4" max="4" width="18.7109375" customWidth="1"/>
    <col min="5" max="5" width="27.7109375" bestFit="1" customWidth="1"/>
    <col min="6" max="6" width="27.42578125" customWidth="1"/>
  </cols>
  <sheetData>
    <row r="2" spans="2:6" ht="24.75" customHeight="1" x14ac:dyDescent="0.25">
      <c r="B2" s="9" t="s">
        <v>227</v>
      </c>
      <c r="C2" s="9" t="s">
        <v>192</v>
      </c>
      <c r="D2" s="9" t="s">
        <v>193</v>
      </c>
      <c r="E2" s="9" t="s">
        <v>194</v>
      </c>
      <c r="F2" s="9" t="s">
        <v>195</v>
      </c>
    </row>
    <row r="3" spans="2:6" x14ac:dyDescent="0.25">
      <c r="B3" s="11" t="s">
        <v>220</v>
      </c>
      <c r="C3" s="12">
        <v>2253</v>
      </c>
      <c r="D3" s="12">
        <v>1798</v>
      </c>
      <c r="E3" s="12">
        <v>971</v>
      </c>
      <c r="F3" s="12">
        <v>827</v>
      </c>
    </row>
    <row r="4" spans="2:6" x14ac:dyDescent="0.25">
      <c r="B4" s="11" t="s">
        <v>174</v>
      </c>
      <c r="C4" s="12">
        <v>747</v>
      </c>
      <c r="D4" s="12">
        <v>695</v>
      </c>
      <c r="E4" s="12">
        <v>599</v>
      </c>
      <c r="F4" s="12">
        <v>96</v>
      </c>
    </row>
    <row r="5" spans="2:6" x14ac:dyDescent="0.25">
      <c r="B5" s="56" t="s">
        <v>2</v>
      </c>
      <c r="C5" s="60">
        <v>11</v>
      </c>
      <c r="D5" s="60">
        <v>10</v>
      </c>
      <c r="E5" s="60">
        <v>10</v>
      </c>
      <c r="F5" s="60">
        <v>0</v>
      </c>
    </row>
    <row r="6" spans="2:6" x14ac:dyDescent="0.25">
      <c r="B6" s="56" t="s">
        <v>7</v>
      </c>
      <c r="C6" s="60">
        <v>89</v>
      </c>
      <c r="D6" s="60">
        <v>88</v>
      </c>
      <c r="E6" s="60">
        <v>81</v>
      </c>
      <c r="F6" s="60">
        <v>7</v>
      </c>
    </row>
    <row r="7" spans="2:6" x14ac:dyDescent="0.25">
      <c r="B7" s="56" t="s">
        <v>221</v>
      </c>
      <c r="C7" s="60">
        <v>90</v>
      </c>
      <c r="D7" s="60">
        <v>81</v>
      </c>
      <c r="E7" s="60">
        <v>66</v>
      </c>
      <c r="F7" s="60">
        <v>15</v>
      </c>
    </row>
    <row r="8" spans="2:6" x14ac:dyDescent="0.25">
      <c r="B8" s="56" t="s">
        <v>222</v>
      </c>
      <c r="C8" s="60">
        <v>116</v>
      </c>
      <c r="D8" s="60">
        <v>103</v>
      </c>
      <c r="E8" s="60">
        <v>96</v>
      </c>
      <c r="F8" s="60">
        <v>7</v>
      </c>
    </row>
    <row r="9" spans="2:6" x14ac:dyDescent="0.25">
      <c r="B9" s="56" t="s">
        <v>223</v>
      </c>
      <c r="C9" s="60">
        <v>89</v>
      </c>
      <c r="D9" s="60">
        <v>82</v>
      </c>
      <c r="E9" s="60">
        <v>56</v>
      </c>
      <c r="F9" s="60">
        <v>26</v>
      </c>
    </row>
    <row r="10" spans="2:6" x14ac:dyDescent="0.25">
      <c r="B10" s="56" t="s">
        <v>12</v>
      </c>
      <c r="C10" s="60">
        <v>46</v>
      </c>
      <c r="D10" s="60">
        <v>44</v>
      </c>
      <c r="E10" s="60">
        <v>44</v>
      </c>
      <c r="F10" s="60">
        <v>0</v>
      </c>
    </row>
    <row r="11" spans="2:6" x14ac:dyDescent="0.25">
      <c r="B11" s="56" t="s">
        <v>13</v>
      </c>
      <c r="C11" s="60">
        <v>10</v>
      </c>
      <c r="D11" s="60">
        <v>7</v>
      </c>
      <c r="E11" s="60">
        <v>4</v>
      </c>
      <c r="F11" s="60">
        <v>3</v>
      </c>
    </row>
    <row r="12" spans="2:6" x14ac:dyDescent="0.25">
      <c r="B12" s="56" t="s">
        <v>14</v>
      </c>
      <c r="C12" s="60">
        <v>52</v>
      </c>
      <c r="D12" s="60">
        <v>49</v>
      </c>
      <c r="E12" s="60">
        <v>41</v>
      </c>
      <c r="F12" s="60">
        <v>8</v>
      </c>
    </row>
    <row r="13" spans="2:6" x14ac:dyDescent="0.25">
      <c r="B13" s="56" t="s">
        <v>15</v>
      </c>
      <c r="C13" s="60">
        <v>29</v>
      </c>
      <c r="D13" s="60">
        <v>28</v>
      </c>
      <c r="E13" s="60">
        <v>25</v>
      </c>
      <c r="F13" s="60">
        <v>3</v>
      </c>
    </row>
    <row r="14" spans="2:6" x14ac:dyDescent="0.25">
      <c r="B14" s="56" t="s">
        <v>16</v>
      </c>
      <c r="C14" s="60">
        <v>128</v>
      </c>
      <c r="D14" s="60">
        <v>123</v>
      </c>
      <c r="E14" s="60">
        <v>96</v>
      </c>
      <c r="F14" s="60">
        <v>27</v>
      </c>
    </row>
    <row r="15" spans="2:6" x14ac:dyDescent="0.25">
      <c r="B15" s="56" t="s">
        <v>18</v>
      </c>
      <c r="C15" s="60">
        <v>87</v>
      </c>
      <c r="D15" s="60">
        <v>80</v>
      </c>
      <c r="E15" s="60">
        <v>80</v>
      </c>
      <c r="F15" s="60">
        <v>0</v>
      </c>
    </row>
    <row r="16" spans="2:6" x14ac:dyDescent="0.25">
      <c r="B16" s="11" t="s">
        <v>177</v>
      </c>
      <c r="C16" s="12">
        <v>83</v>
      </c>
      <c r="D16" s="12">
        <v>76</v>
      </c>
      <c r="E16" s="12">
        <v>54</v>
      </c>
      <c r="F16" s="12">
        <v>22</v>
      </c>
    </row>
    <row r="17" spans="2:6" x14ac:dyDescent="0.25">
      <c r="B17" s="11" t="s">
        <v>25</v>
      </c>
      <c r="C17" s="12">
        <v>371</v>
      </c>
      <c r="D17" s="12">
        <v>349</v>
      </c>
      <c r="E17" s="12">
        <v>283</v>
      </c>
      <c r="F17" s="12">
        <v>66</v>
      </c>
    </row>
    <row r="18" spans="2:6" x14ac:dyDescent="0.25">
      <c r="B18" s="11" t="s">
        <v>50</v>
      </c>
      <c r="C18" s="12">
        <v>180</v>
      </c>
      <c r="D18" s="12">
        <v>173</v>
      </c>
      <c r="E18" s="12">
        <v>111</v>
      </c>
      <c r="F18" s="12">
        <v>62</v>
      </c>
    </row>
    <row r="19" spans="2:6" x14ac:dyDescent="0.25">
      <c r="B19" s="11" t="s">
        <v>168</v>
      </c>
      <c r="C19" s="12">
        <v>539</v>
      </c>
      <c r="D19" s="12">
        <v>447</v>
      </c>
      <c r="E19" s="12">
        <v>385</v>
      </c>
      <c r="F19" s="12">
        <v>62</v>
      </c>
    </row>
    <row r="20" spans="2:6" x14ac:dyDescent="0.25">
      <c r="B20" s="11" t="s">
        <v>167</v>
      </c>
      <c r="C20" s="12">
        <v>287</v>
      </c>
      <c r="D20" s="12">
        <v>252</v>
      </c>
      <c r="E20" s="12">
        <v>191</v>
      </c>
      <c r="F20" s="12">
        <v>61</v>
      </c>
    </row>
    <row r="21" spans="2:6" x14ac:dyDescent="0.25">
      <c r="B21" s="11" t="s">
        <v>51</v>
      </c>
      <c r="C21" s="12">
        <v>175</v>
      </c>
      <c r="D21" s="12">
        <v>167</v>
      </c>
      <c r="E21" s="12">
        <v>123</v>
      </c>
      <c r="F21" s="12">
        <v>44</v>
      </c>
    </row>
    <row r="22" spans="2:6" x14ac:dyDescent="0.25">
      <c r="B22" s="11" t="s">
        <v>52</v>
      </c>
      <c r="C22" s="12">
        <v>792</v>
      </c>
      <c r="D22" s="12">
        <v>709</v>
      </c>
      <c r="E22" s="12">
        <v>597</v>
      </c>
      <c r="F22" s="12">
        <v>112</v>
      </c>
    </row>
    <row r="23" spans="2:6" x14ac:dyDescent="0.25">
      <c r="B23" s="11" t="s">
        <v>53</v>
      </c>
      <c r="C23" s="12">
        <v>460</v>
      </c>
      <c r="D23" s="12">
        <v>431</v>
      </c>
      <c r="E23" s="12">
        <v>363</v>
      </c>
      <c r="F23" s="12">
        <v>68</v>
      </c>
    </row>
    <row r="24" spans="2:6" x14ac:dyDescent="0.25">
      <c r="B24" s="11" t="s">
        <v>26</v>
      </c>
      <c r="C24" s="12">
        <v>819</v>
      </c>
      <c r="D24" s="12">
        <v>750</v>
      </c>
      <c r="E24" s="12">
        <v>633</v>
      </c>
      <c r="F24" s="12">
        <v>117</v>
      </c>
    </row>
    <row r="25" spans="2:6" x14ac:dyDescent="0.25">
      <c r="B25" s="11" t="s">
        <v>54</v>
      </c>
      <c r="C25" s="12">
        <v>538</v>
      </c>
      <c r="D25" s="12">
        <v>490</v>
      </c>
      <c r="E25" s="12">
        <v>343</v>
      </c>
      <c r="F25" s="12">
        <v>147</v>
      </c>
    </row>
    <row r="26" spans="2:6" x14ac:dyDescent="0.25">
      <c r="B26" s="11" t="s">
        <v>27</v>
      </c>
      <c r="C26" s="12">
        <v>587</v>
      </c>
      <c r="D26" s="12">
        <v>543</v>
      </c>
      <c r="E26" s="12">
        <v>437</v>
      </c>
      <c r="F26" s="12">
        <v>106</v>
      </c>
    </row>
    <row r="27" spans="2:6" x14ac:dyDescent="0.25">
      <c r="B27" s="11" t="s">
        <v>169</v>
      </c>
      <c r="C27" s="12">
        <v>812</v>
      </c>
      <c r="D27" s="12">
        <v>757</v>
      </c>
      <c r="E27" s="12">
        <v>563</v>
      </c>
      <c r="F27" s="12">
        <v>194</v>
      </c>
    </row>
    <row r="28" spans="2:6" x14ac:dyDescent="0.25">
      <c r="B28" s="11" t="s">
        <v>55</v>
      </c>
      <c r="C28" s="12">
        <v>249</v>
      </c>
      <c r="D28" s="12">
        <v>228</v>
      </c>
      <c r="E28" s="12">
        <v>161</v>
      </c>
      <c r="F28" s="12">
        <v>67</v>
      </c>
    </row>
    <row r="29" spans="2:6" x14ac:dyDescent="0.25">
      <c r="B29" s="11" t="s">
        <v>24</v>
      </c>
      <c r="C29" s="12">
        <v>2371</v>
      </c>
      <c r="D29" s="12">
        <v>2000</v>
      </c>
      <c r="E29" s="12">
        <v>1517</v>
      </c>
      <c r="F29" s="12">
        <v>483</v>
      </c>
    </row>
    <row r="30" spans="2:6" x14ac:dyDescent="0.25">
      <c r="B30" s="11" t="s">
        <v>28</v>
      </c>
      <c r="C30" s="12">
        <v>995</v>
      </c>
      <c r="D30" s="12">
        <v>929</v>
      </c>
      <c r="E30" s="12">
        <v>724</v>
      </c>
      <c r="F30" s="12">
        <v>205</v>
      </c>
    </row>
    <row r="31" spans="2:6" x14ac:dyDescent="0.25">
      <c r="B31" s="11" t="s">
        <v>29</v>
      </c>
      <c r="C31" s="12">
        <v>353</v>
      </c>
      <c r="D31" s="12">
        <v>341</v>
      </c>
      <c r="E31" s="12">
        <v>274</v>
      </c>
      <c r="F31" s="12">
        <v>67</v>
      </c>
    </row>
    <row r="32" spans="2:6" x14ac:dyDescent="0.25">
      <c r="B32" s="11" t="s">
        <v>30</v>
      </c>
      <c r="C32" s="12">
        <v>553</v>
      </c>
      <c r="D32" s="12">
        <v>518</v>
      </c>
      <c r="E32" s="12">
        <v>397</v>
      </c>
      <c r="F32" s="12">
        <v>121</v>
      </c>
    </row>
    <row r="33" spans="2:6" x14ac:dyDescent="0.25">
      <c r="B33" s="11" t="s">
        <v>56</v>
      </c>
      <c r="C33" s="12">
        <v>340</v>
      </c>
      <c r="D33" s="12">
        <v>316</v>
      </c>
      <c r="E33" s="12">
        <v>255</v>
      </c>
      <c r="F33" s="12">
        <v>61</v>
      </c>
    </row>
    <row r="34" spans="2:6" x14ac:dyDescent="0.25">
      <c r="B34" s="11" t="s">
        <v>31</v>
      </c>
      <c r="C34" s="12">
        <v>521</v>
      </c>
      <c r="D34" s="12">
        <v>480</v>
      </c>
      <c r="E34" s="12">
        <v>399</v>
      </c>
      <c r="F34" s="12">
        <v>81</v>
      </c>
    </row>
    <row r="35" spans="2:6" x14ac:dyDescent="0.25">
      <c r="B35" s="11" t="s">
        <v>57</v>
      </c>
      <c r="C35" s="12">
        <v>585</v>
      </c>
      <c r="D35" s="12">
        <v>511</v>
      </c>
      <c r="E35" s="12">
        <v>419</v>
      </c>
      <c r="F35" s="12">
        <v>92</v>
      </c>
    </row>
    <row r="36" spans="2:6" x14ac:dyDescent="0.25">
      <c r="B36" s="11" t="s">
        <v>58</v>
      </c>
      <c r="C36" s="12">
        <v>818</v>
      </c>
      <c r="D36" s="12">
        <v>777</v>
      </c>
      <c r="E36" s="12">
        <v>693</v>
      </c>
      <c r="F36" s="12">
        <v>84</v>
      </c>
    </row>
    <row r="37" spans="2:6" x14ac:dyDescent="0.25">
      <c r="B37" s="11" t="s">
        <v>176</v>
      </c>
      <c r="C37" s="12">
        <v>263</v>
      </c>
      <c r="D37" s="12">
        <v>248</v>
      </c>
      <c r="E37" s="12">
        <v>180</v>
      </c>
      <c r="F37" s="12">
        <v>68</v>
      </c>
    </row>
    <row r="38" spans="2:6" x14ac:dyDescent="0.25">
      <c r="B38" s="11" t="s">
        <v>32</v>
      </c>
      <c r="C38" s="12">
        <v>343</v>
      </c>
      <c r="D38" s="12">
        <v>315</v>
      </c>
      <c r="E38" s="12">
        <v>246</v>
      </c>
      <c r="F38" s="12">
        <v>69</v>
      </c>
    </row>
    <row r="39" spans="2:6" x14ac:dyDescent="0.25">
      <c r="B39" s="11" t="s">
        <v>33</v>
      </c>
      <c r="C39" s="12">
        <v>947</v>
      </c>
      <c r="D39" s="12">
        <v>865</v>
      </c>
      <c r="E39" s="12">
        <v>672</v>
      </c>
      <c r="F39" s="12">
        <v>193</v>
      </c>
    </row>
    <row r="40" spans="2:6" x14ac:dyDescent="0.25">
      <c r="B40" s="11" t="s">
        <v>189</v>
      </c>
      <c r="C40" s="12">
        <v>112</v>
      </c>
      <c r="D40" s="12">
        <v>95</v>
      </c>
      <c r="E40" s="12">
        <v>82</v>
      </c>
      <c r="F40" s="12">
        <v>14</v>
      </c>
    </row>
    <row r="41" spans="2:6" x14ac:dyDescent="0.25">
      <c r="B41" s="11" t="s">
        <v>180</v>
      </c>
      <c r="C41" s="12">
        <v>361</v>
      </c>
      <c r="D41" s="12">
        <v>313</v>
      </c>
      <c r="E41" s="12">
        <v>217</v>
      </c>
      <c r="F41" s="12">
        <v>96</v>
      </c>
    </row>
    <row r="42" spans="2:6" x14ac:dyDescent="0.25">
      <c r="B42" s="11" t="s">
        <v>59</v>
      </c>
      <c r="C42" s="12">
        <v>319</v>
      </c>
      <c r="D42" s="12">
        <v>306</v>
      </c>
      <c r="E42" s="12">
        <v>186</v>
      </c>
      <c r="F42" s="12">
        <v>120</v>
      </c>
    </row>
    <row r="43" spans="2:6" x14ac:dyDescent="0.25">
      <c r="B43" s="11" t="s">
        <v>60</v>
      </c>
      <c r="C43" s="12">
        <v>197</v>
      </c>
      <c r="D43" s="12">
        <v>183</v>
      </c>
      <c r="E43" s="12">
        <v>125</v>
      </c>
      <c r="F43" s="12">
        <v>58</v>
      </c>
    </row>
    <row r="44" spans="2:6" x14ac:dyDescent="0.25">
      <c r="B44" s="11" t="s">
        <v>184</v>
      </c>
      <c r="C44" s="12">
        <v>357</v>
      </c>
      <c r="D44" s="12">
        <v>328</v>
      </c>
      <c r="E44" s="12">
        <v>250</v>
      </c>
      <c r="F44" s="12">
        <v>78</v>
      </c>
    </row>
    <row r="45" spans="2:6" x14ac:dyDescent="0.25">
      <c r="B45" s="11" t="s">
        <v>182</v>
      </c>
      <c r="C45" s="12">
        <v>377</v>
      </c>
      <c r="D45" s="12">
        <v>356</v>
      </c>
      <c r="E45" s="12">
        <v>226</v>
      </c>
      <c r="F45" s="12">
        <v>130</v>
      </c>
    </row>
    <row r="46" spans="2:6" x14ac:dyDescent="0.25">
      <c r="B46" s="11" t="s">
        <v>186</v>
      </c>
      <c r="C46" s="12">
        <v>264</v>
      </c>
      <c r="D46" s="12">
        <v>240</v>
      </c>
      <c r="E46" s="12">
        <v>198</v>
      </c>
      <c r="F46" s="12">
        <v>42</v>
      </c>
    </row>
    <row r="47" spans="2:6" x14ac:dyDescent="0.25">
      <c r="B47" s="11" t="s">
        <v>188</v>
      </c>
      <c r="C47" s="12">
        <v>292</v>
      </c>
      <c r="D47" s="12">
        <v>259</v>
      </c>
      <c r="E47" s="12">
        <v>189</v>
      </c>
      <c r="F47" s="12">
        <v>70</v>
      </c>
    </row>
    <row r="48" spans="2:6" x14ac:dyDescent="0.25">
      <c r="B48" s="11" t="s">
        <v>61</v>
      </c>
      <c r="C48" s="12">
        <v>109</v>
      </c>
      <c r="D48" s="12">
        <v>104</v>
      </c>
      <c r="E48" s="12">
        <v>57</v>
      </c>
      <c r="F48" s="12">
        <v>47</v>
      </c>
    </row>
    <row r="49" spans="2:6" x14ac:dyDescent="0.25">
      <c r="B49" s="11" t="s">
        <v>181</v>
      </c>
      <c r="C49" s="12">
        <v>497</v>
      </c>
      <c r="D49" s="12">
        <v>433</v>
      </c>
      <c r="E49" s="12">
        <v>363</v>
      </c>
      <c r="F49" s="12">
        <v>70</v>
      </c>
    </row>
    <row r="50" spans="2:6" x14ac:dyDescent="0.25">
      <c r="B50" s="11" t="s">
        <v>62</v>
      </c>
      <c r="C50" s="12">
        <v>152</v>
      </c>
      <c r="D50" s="12">
        <v>139</v>
      </c>
      <c r="E50" s="12">
        <v>76</v>
      </c>
      <c r="F50" s="12">
        <v>63</v>
      </c>
    </row>
    <row r="51" spans="2:6" x14ac:dyDescent="0.25">
      <c r="B51" s="11" t="s">
        <v>187</v>
      </c>
      <c r="C51" s="12">
        <v>80</v>
      </c>
      <c r="D51" s="12">
        <v>71</v>
      </c>
      <c r="E51" s="12">
        <v>59</v>
      </c>
      <c r="F51" s="12">
        <v>12</v>
      </c>
    </row>
    <row r="52" spans="2:6" x14ac:dyDescent="0.25">
      <c r="B52" s="11" t="s">
        <v>63</v>
      </c>
      <c r="C52" s="12">
        <v>229</v>
      </c>
      <c r="D52" s="12">
        <v>221</v>
      </c>
      <c r="E52" s="12">
        <v>110</v>
      </c>
      <c r="F52" s="12">
        <v>111</v>
      </c>
    </row>
    <row r="53" spans="2:6" x14ac:dyDescent="0.25">
      <c r="B53" s="11" t="s">
        <v>190</v>
      </c>
      <c r="C53" s="12">
        <v>129</v>
      </c>
      <c r="D53" s="12">
        <v>113</v>
      </c>
      <c r="E53" s="12">
        <v>111</v>
      </c>
      <c r="F53" s="12">
        <v>2</v>
      </c>
    </row>
    <row r="54" spans="2:6" x14ac:dyDescent="0.25">
      <c r="B54" s="11" t="s">
        <v>64</v>
      </c>
      <c r="C54" s="12">
        <v>239</v>
      </c>
      <c r="D54" s="12">
        <v>233</v>
      </c>
      <c r="E54" s="12">
        <v>121</v>
      </c>
      <c r="F54" s="12">
        <v>112</v>
      </c>
    </row>
    <row r="55" spans="2:6" x14ac:dyDescent="0.25">
      <c r="B55" s="11" t="s">
        <v>185</v>
      </c>
      <c r="C55" s="12">
        <v>101</v>
      </c>
      <c r="D55" s="12">
        <v>93</v>
      </c>
      <c r="E55" s="12">
        <v>62</v>
      </c>
      <c r="F55" s="12">
        <v>31</v>
      </c>
    </row>
    <row r="56" spans="2:6" x14ac:dyDescent="0.25">
      <c r="B56" s="11" t="s">
        <v>183</v>
      </c>
      <c r="C56" s="12">
        <v>157</v>
      </c>
      <c r="D56" s="12">
        <v>146</v>
      </c>
      <c r="E56" s="12">
        <v>93</v>
      </c>
      <c r="F56" s="12">
        <v>53</v>
      </c>
    </row>
    <row r="57" spans="2:6" x14ac:dyDescent="0.25">
      <c r="B57" s="11" t="s">
        <v>136</v>
      </c>
      <c r="C57" s="12">
        <v>132</v>
      </c>
      <c r="D57" s="12">
        <v>128</v>
      </c>
      <c r="E57" s="12">
        <v>120</v>
      </c>
      <c r="F57" s="12">
        <v>7</v>
      </c>
    </row>
    <row r="58" spans="2:6" x14ac:dyDescent="0.25">
      <c r="B58" s="11" t="s">
        <v>65</v>
      </c>
      <c r="C58" s="12">
        <v>95</v>
      </c>
      <c r="D58" s="12">
        <v>85</v>
      </c>
      <c r="E58" s="12">
        <v>68</v>
      </c>
      <c r="F58" s="12">
        <v>17</v>
      </c>
    </row>
    <row r="59" spans="2:6" x14ac:dyDescent="0.25">
      <c r="B59" s="11" t="s">
        <v>66</v>
      </c>
      <c r="C59" s="12">
        <v>217</v>
      </c>
      <c r="D59" s="12">
        <v>208</v>
      </c>
      <c r="E59" s="12">
        <v>190</v>
      </c>
      <c r="F59" s="12">
        <v>18</v>
      </c>
    </row>
    <row r="60" spans="2:6" x14ac:dyDescent="0.25">
      <c r="B60" s="11" t="s">
        <v>34</v>
      </c>
      <c r="C60" s="12">
        <v>72</v>
      </c>
      <c r="D60" s="12">
        <v>64</v>
      </c>
      <c r="E60" s="12">
        <v>55</v>
      </c>
      <c r="F60" s="12">
        <v>9</v>
      </c>
    </row>
    <row r="61" spans="2:6" x14ac:dyDescent="0.25">
      <c r="B61" s="11" t="s">
        <v>67</v>
      </c>
      <c r="C61" s="12">
        <v>178</v>
      </c>
      <c r="D61" s="12">
        <v>171</v>
      </c>
      <c r="E61" s="12">
        <v>147</v>
      </c>
      <c r="F61" s="12">
        <v>24</v>
      </c>
    </row>
    <row r="62" spans="2:6" x14ac:dyDescent="0.25">
      <c r="B62" s="11" t="s">
        <v>35</v>
      </c>
      <c r="C62" s="12">
        <v>304</v>
      </c>
      <c r="D62" s="12">
        <v>288</v>
      </c>
      <c r="E62" s="12">
        <v>247</v>
      </c>
      <c r="F62" s="12">
        <v>41</v>
      </c>
    </row>
    <row r="63" spans="2:6" x14ac:dyDescent="0.25">
      <c r="B63" s="11" t="s">
        <v>178</v>
      </c>
      <c r="C63" s="12">
        <v>82</v>
      </c>
      <c r="D63" s="12">
        <v>71</v>
      </c>
      <c r="E63" s="12">
        <v>44</v>
      </c>
      <c r="F63" s="12">
        <v>27</v>
      </c>
    </row>
    <row r="64" spans="2:6" x14ac:dyDescent="0.25">
      <c r="B64" s="11" t="s">
        <v>68</v>
      </c>
      <c r="C64" s="12">
        <v>45</v>
      </c>
      <c r="D64" s="12">
        <v>43</v>
      </c>
      <c r="E64" s="12">
        <v>28</v>
      </c>
      <c r="F64" s="12">
        <v>15</v>
      </c>
    </row>
    <row r="65" spans="2:6" x14ac:dyDescent="0.25">
      <c r="B65" s="11" t="s">
        <v>36</v>
      </c>
      <c r="C65" s="12">
        <v>208</v>
      </c>
      <c r="D65" s="12">
        <v>187</v>
      </c>
      <c r="E65" s="12">
        <v>157</v>
      </c>
      <c r="F65" s="12">
        <v>30</v>
      </c>
    </row>
    <row r="66" spans="2:6" x14ac:dyDescent="0.25">
      <c r="B66" s="11" t="s">
        <v>137</v>
      </c>
      <c r="C66" s="12">
        <v>68</v>
      </c>
      <c r="D66" s="12">
        <v>65</v>
      </c>
      <c r="E66" s="12">
        <v>57</v>
      </c>
      <c r="F66" s="12">
        <v>8</v>
      </c>
    </row>
    <row r="67" spans="2:6" x14ac:dyDescent="0.25">
      <c r="B67" s="11" t="s">
        <v>175</v>
      </c>
      <c r="C67" s="12">
        <v>173</v>
      </c>
      <c r="D67" s="12">
        <v>155</v>
      </c>
      <c r="E67" s="12">
        <v>136</v>
      </c>
      <c r="F67" s="12">
        <v>19</v>
      </c>
    </row>
    <row r="68" spans="2:6" x14ac:dyDescent="0.25">
      <c r="B68" s="11" t="s">
        <v>37</v>
      </c>
      <c r="C68" s="12">
        <v>282</v>
      </c>
      <c r="D68" s="12">
        <v>199</v>
      </c>
      <c r="E68" s="12">
        <v>165</v>
      </c>
      <c r="F68" s="12">
        <v>34</v>
      </c>
    </row>
    <row r="69" spans="2:6" x14ac:dyDescent="0.25">
      <c r="B69" s="11" t="s">
        <v>69</v>
      </c>
      <c r="C69" s="12">
        <v>163</v>
      </c>
      <c r="D69" s="12">
        <v>152</v>
      </c>
      <c r="E69" s="12">
        <v>141</v>
      </c>
      <c r="F69" s="12">
        <v>11</v>
      </c>
    </row>
    <row r="70" spans="2:6" x14ac:dyDescent="0.25">
      <c r="B70" s="11" t="s">
        <v>70</v>
      </c>
      <c r="C70" s="12">
        <v>140</v>
      </c>
      <c r="D70" s="12">
        <v>135</v>
      </c>
      <c r="E70" s="12">
        <v>121</v>
      </c>
      <c r="F70" s="12">
        <v>14</v>
      </c>
    </row>
    <row r="71" spans="2:6" x14ac:dyDescent="0.25">
      <c r="B71" s="11" t="s">
        <v>38</v>
      </c>
      <c r="C71" s="12">
        <v>53</v>
      </c>
      <c r="D71" s="12">
        <v>43</v>
      </c>
      <c r="E71" s="12">
        <v>34</v>
      </c>
      <c r="F71" s="12">
        <v>9</v>
      </c>
    </row>
    <row r="72" spans="2:6" x14ac:dyDescent="0.25">
      <c r="B72" s="11" t="s">
        <v>71</v>
      </c>
      <c r="C72" s="12">
        <v>87</v>
      </c>
      <c r="D72" s="12">
        <v>70</v>
      </c>
      <c r="E72" s="12">
        <v>59</v>
      </c>
      <c r="F72" s="12">
        <v>11</v>
      </c>
    </row>
    <row r="73" spans="2:6" x14ac:dyDescent="0.25">
      <c r="B73" s="11" t="s">
        <v>72</v>
      </c>
      <c r="C73" s="12">
        <v>121</v>
      </c>
      <c r="D73" s="12">
        <v>104</v>
      </c>
      <c r="E73" s="12">
        <v>92</v>
      </c>
      <c r="F73" s="12">
        <v>12</v>
      </c>
    </row>
    <row r="74" spans="2:6" x14ac:dyDescent="0.25">
      <c r="B74" s="11" t="s">
        <v>73</v>
      </c>
      <c r="C74" s="12">
        <v>330</v>
      </c>
      <c r="D74" s="12">
        <v>299</v>
      </c>
      <c r="E74" s="12">
        <v>282</v>
      </c>
      <c r="F74" s="12">
        <v>17</v>
      </c>
    </row>
    <row r="75" spans="2:6" x14ac:dyDescent="0.25">
      <c r="B75" s="11" t="s">
        <v>74</v>
      </c>
      <c r="C75" s="12">
        <v>68</v>
      </c>
      <c r="D75" s="12">
        <v>66</v>
      </c>
      <c r="E75" s="12">
        <v>60</v>
      </c>
      <c r="F75" s="12">
        <v>6</v>
      </c>
    </row>
    <row r="76" spans="2:6" x14ac:dyDescent="0.25">
      <c r="B76" s="11" t="s">
        <v>138</v>
      </c>
      <c r="C76" s="12">
        <v>281</v>
      </c>
      <c r="D76" s="12">
        <v>265</v>
      </c>
      <c r="E76" s="12">
        <v>245</v>
      </c>
      <c r="F76" s="12">
        <v>20</v>
      </c>
    </row>
    <row r="77" spans="2:6" x14ac:dyDescent="0.25">
      <c r="B77" s="11" t="s">
        <v>75</v>
      </c>
      <c r="C77" s="12">
        <v>31</v>
      </c>
      <c r="D77" s="12">
        <v>31</v>
      </c>
      <c r="E77" s="12">
        <v>20</v>
      </c>
      <c r="F77" s="12">
        <v>11</v>
      </c>
    </row>
    <row r="78" spans="2:6" x14ac:dyDescent="0.25">
      <c r="B78" s="11" t="s">
        <v>76</v>
      </c>
      <c r="C78" s="12">
        <v>73</v>
      </c>
      <c r="D78" s="12">
        <v>72</v>
      </c>
      <c r="E78" s="12">
        <v>55</v>
      </c>
      <c r="F78" s="12">
        <v>17</v>
      </c>
    </row>
    <row r="79" spans="2:6" x14ac:dyDescent="0.25">
      <c r="B79" s="11" t="s">
        <v>77</v>
      </c>
      <c r="C79" s="12">
        <v>98</v>
      </c>
      <c r="D79" s="12">
        <v>88</v>
      </c>
      <c r="E79" s="12">
        <v>60</v>
      </c>
      <c r="F79" s="12">
        <v>28</v>
      </c>
    </row>
    <row r="80" spans="2:6" x14ac:dyDescent="0.25">
      <c r="B80" s="11" t="s">
        <v>162</v>
      </c>
      <c r="C80" s="12">
        <v>5</v>
      </c>
      <c r="D80" s="12">
        <v>5</v>
      </c>
      <c r="E80" s="12">
        <v>5</v>
      </c>
      <c r="F80" s="12">
        <v>0</v>
      </c>
    </row>
    <row r="81" spans="2:6" x14ac:dyDescent="0.25">
      <c r="B81" s="11" t="s">
        <v>139</v>
      </c>
      <c r="C81" s="12">
        <v>64</v>
      </c>
      <c r="D81" s="12">
        <v>54</v>
      </c>
      <c r="E81" s="12">
        <v>37</v>
      </c>
      <c r="F81" s="12">
        <v>17</v>
      </c>
    </row>
    <row r="82" spans="2:6" x14ac:dyDescent="0.25">
      <c r="B82" s="11" t="s">
        <v>78</v>
      </c>
      <c r="C82" s="12">
        <v>206</v>
      </c>
      <c r="D82" s="12">
        <v>203</v>
      </c>
      <c r="E82" s="12">
        <v>188</v>
      </c>
      <c r="F82" s="12">
        <v>15</v>
      </c>
    </row>
    <row r="83" spans="2:6" x14ac:dyDescent="0.25">
      <c r="B83" s="11" t="s">
        <v>79</v>
      </c>
      <c r="C83" s="12">
        <v>82</v>
      </c>
      <c r="D83" s="12">
        <v>78</v>
      </c>
      <c r="E83" s="12">
        <v>67</v>
      </c>
      <c r="F83" s="12">
        <v>11</v>
      </c>
    </row>
    <row r="84" spans="2:6" x14ac:dyDescent="0.25">
      <c r="B84" s="11" t="s">
        <v>39</v>
      </c>
      <c r="C84" s="12">
        <v>243</v>
      </c>
      <c r="D84" s="12">
        <v>229</v>
      </c>
      <c r="E84" s="12">
        <v>193</v>
      </c>
      <c r="F84" s="12">
        <v>36</v>
      </c>
    </row>
    <row r="85" spans="2:6" x14ac:dyDescent="0.25">
      <c r="B85" s="11" t="s">
        <v>80</v>
      </c>
      <c r="C85" s="12">
        <v>275</v>
      </c>
      <c r="D85" s="12">
        <v>256</v>
      </c>
      <c r="E85" s="12">
        <v>239</v>
      </c>
      <c r="F85" s="12">
        <v>17</v>
      </c>
    </row>
    <row r="86" spans="2:6" x14ac:dyDescent="0.25">
      <c r="B86" s="11" t="s">
        <v>140</v>
      </c>
      <c r="C86" s="12">
        <v>36</v>
      </c>
      <c r="D86" s="12">
        <v>36</v>
      </c>
      <c r="E86" s="12">
        <v>32</v>
      </c>
      <c r="F86" s="12">
        <v>4</v>
      </c>
    </row>
    <row r="87" spans="2:6" x14ac:dyDescent="0.25">
      <c r="B87" s="11" t="s">
        <v>81</v>
      </c>
      <c r="C87" s="12">
        <v>41</v>
      </c>
      <c r="D87" s="12">
        <v>37</v>
      </c>
      <c r="E87" s="12">
        <v>22</v>
      </c>
      <c r="F87" s="12">
        <v>15</v>
      </c>
    </row>
    <row r="88" spans="2:6" x14ac:dyDescent="0.25">
      <c r="B88" s="11" t="s">
        <v>82</v>
      </c>
      <c r="C88" s="12">
        <v>242</v>
      </c>
      <c r="D88" s="12">
        <v>229</v>
      </c>
      <c r="E88" s="12">
        <v>205</v>
      </c>
      <c r="F88" s="12">
        <v>24</v>
      </c>
    </row>
    <row r="89" spans="2:6" x14ac:dyDescent="0.25">
      <c r="B89" s="11" t="s">
        <v>141</v>
      </c>
      <c r="C89" s="12">
        <v>340</v>
      </c>
      <c r="D89" s="12">
        <v>324</v>
      </c>
      <c r="E89" s="12">
        <v>283</v>
      </c>
      <c r="F89" s="12">
        <v>41</v>
      </c>
    </row>
    <row r="90" spans="2:6" x14ac:dyDescent="0.25">
      <c r="B90" s="11" t="s">
        <v>83</v>
      </c>
      <c r="C90" s="12">
        <v>266</v>
      </c>
      <c r="D90" s="12">
        <v>246</v>
      </c>
      <c r="E90" s="12">
        <v>191</v>
      </c>
      <c r="F90" s="12">
        <v>55</v>
      </c>
    </row>
    <row r="91" spans="2:6" x14ac:dyDescent="0.25">
      <c r="B91" s="11" t="s">
        <v>84</v>
      </c>
      <c r="C91" s="12">
        <v>9</v>
      </c>
      <c r="D91" s="12">
        <v>9</v>
      </c>
      <c r="E91" s="12">
        <v>8</v>
      </c>
      <c r="F91" s="12">
        <v>1</v>
      </c>
    </row>
    <row r="92" spans="2:6" x14ac:dyDescent="0.25">
      <c r="B92" s="11" t="s">
        <v>85</v>
      </c>
      <c r="C92" s="12">
        <v>88</v>
      </c>
      <c r="D92" s="12">
        <v>85</v>
      </c>
      <c r="E92" s="12">
        <v>63</v>
      </c>
      <c r="F92" s="12">
        <v>22</v>
      </c>
    </row>
    <row r="93" spans="2:6" x14ac:dyDescent="0.25">
      <c r="B93" s="11" t="s">
        <v>171</v>
      </c>
      <c r="C93" s="12">
        <v>277</v>
      </c>
      <c r="D93" s="12">
        <v>269</v>
      </c>
      <c r="E93" s="12">
        <v>229</v>
      </c>
      <c r="F93" s="12">
        <v>40</v>
      </c>
    </row>
    <row r="94" spans="2:6" x14ac:dyDescent="0.25">
      <c r="B94" s="11" t="s">
        <v>86</v>
      </c>
      <c r="C94" s="12">
        <v>127</v>
      </c>
      <c r="D94" s="12">
        <v>114</v>
      </c>
      <c r="E94" s="12">
        <v>76</v>
      </c>
      <c r="F94" s="12">
        <v>38</v>
      </c>
    </row>
    <row r="95" spans="2:6" x14ac:dyDescent="0.25">
      <c r="B95" s="11" t="s">
        <v>87</v>
      </c>
      <c r="C95" s="12">
        <v>65</v>
      </c>
      <c r="D95" s="12">
        <v>60</v>
      </c>
      <c r="E95" s="12">
        <v>37</v>
      </c>
      <c r="F95" s="12">
        <v>23</v>
      </c>
    </row>
    <row r="96" spans="2:6" x14ac:dyDescent="0.25">
      <c r="B96" s="11" t="s">
        <v>88</v>
      </c>
      <c r="C96" s="12">
        <v>75</v>
      </c>
      <c r="D96" s="12">
        <v>74</v>
      </c>
      <c r="E96" s="12">
        <v>65</v>
      </c>
      <c r="F96" s="12">
        <v>9</v>
      </c>
    </row>
    <row r="97" spans="2:6" x14ac:dyDescent="0.25">
      <c r="B97" s="11" t="s">
        <v>89</v>
      </c>
      <c r="C97" s="12">
        <v>66</v>
      </c>
      <c r="D97" s="12">
        <v>46</v>
      </c>
      <c r="E97" s="12">
        <v>26</v>
      </c>
      <c r="F97" s="12">
        <v>20</v>
      </c>
    </row>
    <row r="98" spans="2:6" x14ac:dyDescent="0.25">
      <c r="B98" s="11" t="s">
        <v>142</v>
      </c>
      <c r="C98" s="12">
        <v>69</v>
      </c>
      <c r="D98" s="12">
        <v>67</v>
      </c>
      <c r="E98" s="12">
        <v>64</v>
      </c>
      <c r="F98" s="12">
        <v>3</v>
      </c>
    </row>
    <row r="99" spans="2:6" x14ac:dyDescent="0.25">
      <c r="B99" s="11" t="s">
        <v>143</v>
      </c>
      <c r="C99" s="12">
        <v>26</v>
      </c>
      <c r="D99" s="12">
        <v>21</v>
      </c>
      <c r="E99" s="12">
        <v>21</v>
      </c>
      <c r="F99" s="12">
        <v>0</v>
      </c>
    </row>
    <row r="100" spans="2:6" x14ac:dyDescent="0.25">
      <c r="B100" s="11" t="s">
        <v>144</v>
      </c>
      <c r="C100" s="12">
        <v>68</v>
      </c>
      <c r="D100" s="12">
        <v>63</v>
      </c>
      <c r="E100" s="12">
        <v>56</v>
      </c>
      <c r="F100" s="12">
        <v>7</v>
      </c>
    </row>
    <row r="101" spans="2:6" x14ac:dyDescent="0.25">
      <c r="B101" s="11" t="s">
        <v>90</v>
      </c>
      <c r="C101" s="12">
        <v>36</v>
      </c>
      <c r="D101" s="12">
        <v>35</v>
      </c>
      <c r="E101" s="12">
        <v>31</v>
      </c>
      <c r="F101" s="12">
        <v>4</v>
      </c>
    </row>
    <row r="102" spans="2:6" x14ac:dyDescent="0.25">
      <c r="B102" s="11" t="s">
        <v>40</v>
      </c>
      <c r="C102" s="12">
        <v>81</v>
      </c>
      <c r="D102" s="12">
        <v>74</v>
      </c>
      <c r="E102" s="12">
        <v>65</v>
      </c>
      <c r="F102" s="12">
        <v>11</v>
      </c>
    </row>
    <row r="103" spans="2:6" x14ac:dyDescent="0.25">
      <c r="B103" s="11" t="s">
        <v>91</v>
      </c>
      <c r="C103" s="12">
        <v>198</v>
      </c>
      <c r="D103" s="12">
        <v>190</v>
      </c>
      <c r="E103" s="12">
        <v>163</v>
      </c>
      <c r="F103" s="12">
        <v>27</v>
      </c>
    </row>
    <row r="104" spans="2:6" x14ac:dyDescent="0.25">
      <c r="B104" s="11" t="s">
        <v>145</v>
      </c>
      <c r="C104" s="12">
        <v>122</v>
      </c>
      <c r="D104" s="12">
        <v>110</v>
      </c>
      <c r="E104" s="12">
        <v>101</v>
      </c>
      <c r="F104" s="12">
        <v>9</v>
      </c>
    </row>
    <row r="105" spans="2:6" x14ac:dyDescent="0.25">
      <c r="B105" s="11" t="s">
        <v>92</v>
      </c>
      <c r="C105" s="12">
        <v>138</v>
      </c>
      <c r="D105" s="12">
        <v>97</v>
      </c>
      <c r="E105" s="12">
        <v>95</v>
      </c>
      <c r="F105" s="12">
        <v>2</v>
      </c>
    </row>
    <row r="106" spans="2:6" x14ac:dyDescent="0.25">
      <c r="B106" s="11" t="s">
        <v>93</v>
      </c>
      <c r="C106" s="12">
        <v>279</v>
      </c>
      <c r="D106" s="12">
        <v>209</v>
      </c>
      <c r="E106" s="12">
        <v>185</v>
      </c>
      <c r="F106" s="12">
        <v>24</v>
      </c>
    </row>
    <row r="107" spans="2:6" x14ac:dyDescent="0.25">
      <c r="B107" s="11" t="s">
        <v>94</v>
      </c>
      <c r="C107" s="12">
        <v>47</v>
      </c>
      <c r="D107" s="12">
        <v>46</v>
      </c>
      <c r="E107" s="12">
        <v>35</v>
      </c>
      <c r="F107" s="12">
        <v>11</v>
      </c>
    </row>
    <row r="108" spans="2:6" x14ac:dyDescent="0.25">
      <c r="B108" s="11" t="s">
        <v>95</v>
      </c>
      <c r="C108" s="12">
        <v>129</v>
      </c>
      <c r="D108" s="12">
        <v>105</v>
      </c>
      <c r="E108" s="12">
        <v>94</v>
      </c>
      <c r="F108" s="12">
        <v>11</v>
      </c>
    </row>
    <row r="109" spans="2:6" x14ac:dyDescent="0.25">
      <c r="B109" s="11" t="s">
        <v>96</v>
      </c>
      <c r="C109" s="12">
        <v>96</v>
      </c>
      <c r="D109" s="12">
        <v>89</v>
      </c>
      <c r="E109" s="12">
        <v>71</v>
      </c>
      <c r="F109" s="12">
        <v>18</v>
      </c>
    </row>
    <row r="110" spans="2:6" x14ac:dyDescent="0.25">
      <c r="B110" s="11" t="s">
        <v>97</v>
      </c>
      <c r="C110" s="12">
        <v>180</v>
      </c>
      <c r="D110" s="12">
        <v>174</v>
      </c>
      <c r="E110" s="12">
        <v>151</v>
      </c>
      <c r="F110" s="12">
        <v>23</v>
      </c>
    </row>
    <row r="111" spans="2:6" x14ac:dyDescent="0.25">
      <c r="B111" s="11" t="s">
        <v>98</v>
      </c>
      <c r="C111" s="12">
        <v>71</v>
      </c>
      <c r="D111" s="12">
        <v>62</v>
      </c>
      <c r="E111" s="12">
        <v>52</v>
      </c>
      <c r="F111" s="12">
        <v>10</v>
      </c>
    </row>
    <row r="112" spans="2:6" x14ac:dyDescent="0.25">
      <c r="B112" s="11" t="s">
        <v>41</v>
      </c>
      <c r="C112" s="12">
        <v>66</v>
      </c>
      <c r="D112" s="12">
        <v>65</v>
      </c>
      <c r="E112" s="12">
        <v>60</v>
      </c>
      <c r="F112" s="12">
        <v>5</v>
      </c>
    </row>
    <row r="113" spans="2:6" x14ac:dyDescent="0.25">
      <c r="B113" s="11" t="s">
        <v>99</v>
      </c>
      <c r="C113" s="12">
        <v>61</v>
      </c>
      <c r="D113" s="12">
        <v>53</v>
      </c>
      <c r="E113" s="12">
        <v>38</v>
      </c>
      <c r="F113" s="12">
        <v>15</v>
      </c>
    </row>
    <row r="114" spans="2:6" x14ac:dyDescent="0.25">
      <c r="B114" s="11" t="s">
        <v>42</v>
      </c>
      <c r="C114" s="12">
        <v>271</v>
      </c>
      <c r="D114" s="12">
        <v>253</v>
      </c>
      <c r="E114" s="12">
        <v>195</v>
      </c>
      <c r="F114" s="12">
        <v>58</v>
      </c>
    </row>
    <row r="115" spans="2:6" x14ac:dyDescent="0.25">
      <c r="B115" s="11" t="s">
        <v>100</v>
      </c>
      <c r="C115" s="12">
        <v>23</v>
      </c>
      <c r="D115" s="12">
        <v>21</v>
      </c>
      <c r="E115" s="12">
        <v>15</v>
      </c>
      <c r="F115" s="12">
        <v>6</v>
      </c>
    </row>
    <row r="116" spans="2:6" x14ac:dyDescent="0.25">
      <c r="B116" s="11" t="s">
        <v>101</v>
      </c>
      <c r="C116" s="12">
        <v>132</v>
      </c>
      <c r="D116" s="12">
        <v>128</v>
      </c>
      <c r="E116" s="12">
        <v>114</v>
      </c>
      <c r="F116" s="12">
        <v>14</v>
      </c>
    </row>
    <row r="117" spans="2:6" x14ac:dyDescent="0.25">
      <c r="B117" s="11" t="s">
        <v>43</v>
      </c>
      <c r="C117" s="12">
        <v>83</v>
      </c>
      <c r="D117" s="12">
        <v>77</v>
      </c>
      <c r="E117" s="12">
        <v>61</v>
      </c>
      <c r="F117" s="12">
        <v>16</v>
      </c>
    </row>
    <row r="118" spans="2:6" x14ac:dyDescent="0.25">
      <c r="B118" s="11" t="s">
        <v>146</v>
      </c>
      <c r="C118" s="12">
        <v>16</v>
      </c>
      <c r="D118" s="12">
        <v>15</v>
      </c>
      <c r="E118" s="12">
        <v>13</v>
      </c>
      <c r="F118" s="12">
        <v>2</v>
      </c>
    </row>
    <row r="119" spans="2:6" x14ac:dyDescent="0.25">
      <c r="B119" s="11" t="s">
        <v>102</v>
      </c>
      <c r="C119" s="12">
        <v>60</v>
      </c>
      <c r="D119" s="12">
        <v>56</v>
      </c>
      <c r="E119" s="12">
        <v>45</v>
      </c>
      <c r="F119" s="12">
        <v>11</v>
      </c>
    </row>
    <row r="120" spans="2:6" x14ac:dyDescent="0.25">
      <c r="B120" s="11" t="s">
        <v>103</v>
      </c>
      <c r="C120" s="12">
        <v>122</v>
      </c>
      <c r="D120" s="12">
        <v>115</v>
      </c>
      <c r="E120" s="12">
        <v>89</v>
      </c>
      <c r="F120" s="12">
        <v>26</v>
      </c>
    </row>
    <row r="121" spans="2:6" x14ac:dyDescent="0.25">
      <c r="B121" s="11" t="s">
        <v>104</v>
      </c>
      <c r="C121" s="12">
        <v>77</v>
      </c>
      <c r="D121" s="12">
        <v>72</v>
      </c>
      <c r="E121" s="12">
        <v>68</v>
      </c>
      <c r="F121" s="12">
        <v>4</v>
      </c>
    </row>
    <row r="122" spans="2:6" x14ac:dyDescent="0.25">
      <c r="B122" s="11" t="s">
        <v>105</v>
      </c>
      <c r="C122" s="12">
        <v>64</v>
      </c>
      <c r="D122" s="12">
        <v>51</v>
      </c>
      <c r="E122" s="12">
        <v>44</v>
      </c>
      <c r="F122" s="12">
        <v>7</v>
      </c>
    </row>
    <row r="123" spans="2:6" x14ac:dyDescent="0.25">
      <c r="B123" s="11" t="s">
        <v>106</v>
      </c>
      <c r="C123" s="12">
        <v>113</v>
      </c>
      <c r="D123" s="12">
        <v>108</v>
      </c>
      <c r="E123" s="12">
        <v>93</v>
      </c>
      <c r="F123" s="12">
        <v>15</v>
      </c>
    </row>
    <row r="124" spans="2:6" x14ac:dyDescent="0.25">
      <c r="B124" s="11" t="s">
        <v>147</v>
      </c>
      <c r="C124" s="12">
        <v>81</v>
      </c>
      <c r="D124" s="12">
        <v>73</v>
      </c>
      <c r="E124" s="12">
        <v>69</v>
      </c>
      <c r="F124" s="12">
        <v>4</v>
      </c>
    </row>
    <row r="125" spans="2:6" x14ac:dyDescent="0.25">
      <c r="B125" s="11" t="s">
        <v>107</v>
      </c>
      <c r="C125" s="12">
        <v>70</v>
      </c>
      <c r="D125" s="12">
        <v>68</v>
      </c>
      <c r="E125" s="12">
        <v>53</v>
      </c>
      <c r="F125" s="12">
        <v>15</v>
      </c>
    </row>
    <row r="126" spans="2:6" x14ac:dyDescent="0.25">
      <c r="B126" s="11" t="s">
        <v>44</v>
      </c>
      <c r="C126" s="12">
        <v>125</v>
      </c>
      <c r="D126" s="12">
        <v>121</v>
      </c>
      <c r="E126" s="12">
        <v>117</v>
      </c>
      <c r="F126" s="12">
        <v>4</v>
      </c>
    </row>
    <row r="127" spans="2:6" x14ac:dyDescent="0.25">
      <c r="B127" s="11" t="s">
        <v>153</v>
      </c>
      <c r="C127" s="12">
        <v>18</v>
      </c>
      <c r="D127" s="12">
        <v>17</v>
      </c>
      <c r="E127" s="12">
        <v>16</v>
      </c>
      <c r="F127" s="12">
        <v>1</v>
      </c>
    </row>
    <row r="128" spans="2:6" x14ac:dyDescent="0.25">
      <c r="B128" s="11" t="s">
        <v>173</v>
      </c>
      <c r="C128" s="12">
        <v>42</v>
      </c>
      <c r="D128" s="12">
        <v>42</v>
      </c>
      <c r="E128" s="12">
        <v>38</v>
      </c>
      <c r="F128" s="12">
        <v>4</v>
      </c>
    </row>
    <row r="129" spans="2:6" x14ac:dyDescent="0.25">
      <c r="B129" s="11" t="s">
        <v>108</v>
      </c>
      <c r="C129" s="12">
        <v>82</v>
      </c>
      <c r="D129" s="12">
        <v>78</v>
      </c>
      <c r="E129" s="12">
        <v>65</v>
      </c>
      <c r="F129" s="12">
        <v>13</v>
      </c>
    </row>
    <row r="130" spans="2:6" x14ac:dyDescent="0.25">
      <c r="B130" s="11" t="s">
        <v>45</v>
      </c>
      <c r="C130" s="12">
        <v>149</v>
      </c>
      <c r="D130" s="12">
        <v>144</v>
      </c>
      <c r="E130" s="12">
        <v>117</v>
      </c>
      <c r="F130" s="12">
        <v>27</v>
      </c>
    </row>
    <row r="131" spans="2:6" x14ac:dyDescent="0.25">
      <c r="B131" s="11" t="s">
        <v>109</v>
      </c>
      <c r="C131" s="12">
        <v>63</v>
      </c>
      <c r="D131" s="12">
        <v>62</v>
      </c>
      <c r="E131" s="12">
        <v>60</v>
      </c>
      <c r="F131" s="12">
        <v>2</v>
      </c>
    </row>
    <row r="132" spans="2:6" x14ac:dyDescent="0.25">
      <c r="B132" s="11" t="s">
        <v>148</v>
      </c>
      <c r="C132" s="12">
        <v>23</v>
      </c>
      <c r="D132" s="12">
        <v>20</v>
      </c>
      <c r="E132" s="12">
        <v>14</v>
      </c>
      <c r="F132" s="12">
        <v>6</v>
      </c>
    </row>
    <row r="133" spans="2:6" x14ac:dyDescent="0.25">
      <c r="B133" s="11" t="s">
        <v>110</v>
      </c>
      <c r="C133" s="12">
        <v>166</v>
      </c>
      <c r="D133" s="12">
        <v>165</v>
      </c>
      <c r="E133" s="12">
        <v>142</v>
      </c>
      <c r="F133" s="12">
        <v>23</v>
      </c>
    </row>
    <row r="134" spans="2:6" x14ac:dyDescent="0.25">
      <c r="B134" s="11" t="s">
        <v>170</v>
      </c>
      <c r="C134" s="12">
        <v>77</v>
      </c>
      <c r="D134" s="12">
        <v>76</v>
      </c>
      <c r="E134" s="12">
        <v>65</v>
      </c>
      <c r="F134" s="12">
        <v>11</v>
      </c>
    </row>
    <row r="135" spans="2:6" x14ac:dyDescent="0.25">
      <c r="B135" s="11" t="s">
        <v>111</v>
      </c>
      <c r="C135" s="12">
        <v>74</v>
      </c>
      <c r="D135" s="12">
        <v>73</v>
      </c>
      <c r="E135" s="12">
        <v>71</v>
      </c>
      <c r="F135" s="12">
        <v>2</v>
      </c>
    </row>
    <row r="136" spans="2:6" x14ac:dyDescent="0.25">
      <c r="B136" s="11" t="s">
        <v>112</v>
      </c>
      <c r="C136" s="12">
        <v>21</v>
      </c>
      <c r="D136" s="12">
        <v>12</v>
      </c>
      <c r="E136" s="12">
        <v>12</v>
      </c>
      <c r="F136" s="12">
        <v>0</v>
      </c>
    </row>
    <row r="137" spans="2:6" x14ac:dyDescent="0.25">
      <c r="B137" s="11" t="s">
        <v>113</v>
      </c>
      <c r="C137" s="12">
        <v>154</v>
      </c>
      <c r="D137" s="12">
        <v>140</v>
      </c>
      <c r="E137" s="12">
        <v>121</v>
      </c>
      <c r="F137" s="12">
        <v>19</v>
      </c>
    </row>
    <row r="138" spans="2:6" x14ac:dyDescent="0.25">
      <c r="B138" s="11" t="s">
        <v>165</v>
      </c>
      <c r="C138" s="12">
        <v>316</v>
      </c>
      <c r="D138" s="12">
        <v>274</v>
      </c>
      <c r="E138" s="12">
        <v>248</v>
      </c>
      <c r="F138" s="12">
        <v>26</v>
      </c>
    </row>
    <row r="139" spans="2:6" x14ac:dyDescent="0.25">
      <c r="B139" s="11" t="s">
        <v>114</v>
      </c>
      <c r="C139" s="12">
        <v>115</v>
      </c>
      <c r="D139" s="12">
        <v>110</v>
      </c>
      <c r="E139" s="12">
        <v>102</v>
      </c>
      <c r="F139" s="12">
        <v>8</v>
      </c>
    </row>
    <row r="140" spans="2:6" x14ac:dyDescent="0.25">
      <c r="B140" s="11" t="s">
        <v>46</v>
      </c>
      <c r="C140" s="12">
        <v>231</v>
      </c>
      <c r="D140" s="12">
        <v>220</v>
      </c>
      <c r="E140" s="12">
        <v>160</v>
      </c>
      <c r="F140" s="12">
        <v>60</v>
      </c>
    </row>
    <row r="141" spans="2:6" x14ac:dyDescent="0.25">
      <c r="B141" s="11" t="s">
        <v>115</v>
      </c>
      <c r="C141" s="12">
        <v>49</v>
      </c>
      <c r="D141" s="12">
        <v>46</v>
      </c>
      <c r="E141" s="12">
        <v>35</v>
      </c>
      <c r="F141" s="12">
        <v>11</v>
      </c>
    </row>
    <row r="142" spans="2:6" x14ac:dyDescent="0.25">
      <c r="B142" s="11" t="s">
        <v>163</v>
      </c>
      <c r="C142" s="12">
        <v>128</v>
      </c>
      <c r="D142" s="12">
        <v>115</v>
      </c>
      <c r="E142" s="12">
        <v>93</v>
      </c>
      <c r="F142" s="12">
        <v>22</v>
      </c>
    </row>
    <row r="143" spans="2:6" x14ac:dyDescent="0.25">
      <c r="B143" s="11" t="s">
        <v>116</v>
      </c>
      <c r="C143" s="12">
        <v>130</v>
      </c>
      <c r="D143" s="12">
        <v>118</v>
      </c>
      <c r="E143" s="12">
        <v>78</v>
      </c>
      <c r="F143" s="12">
        <v>40</v>
      </c>
    </row>
    <row r="144" spans="2:6" x14ac:dyDescent="0.25">
      <c r="B144" s="11" t="s">
        <v>117</v>
      </c>
      <c r="C144" s="12">
        <v>89</v>
      </c>
      <c r="D144" s="12">
        <v>88</v>
      </c>
      <c r="E144" s="12">
        <v>70</v>
      </c>
      <c r="F144" s="12">
        <v>18</v>
      </c>
    </row>
    <row r="145" spans="2:6" x14ac:dyDescent="0.25">
      <c r="B145" s="11" t="s">
        <v>118</v>
      </c>
      <c r="C145" s="12">
        <v>146</v>
      </c>
      <c r="D145" s="12">
        <v>139</v>
      </c>
      <c r="E145" s="12">
        <v>118</v>
      </c>
      <c r="F145" s="12">
        <v>21</v>
      </c>
    </row>
    <row r="146" spans="2:6" x14ac:dyDescent="0.25">
      <c r="B146" s="11" t="s">
        <v>149</v>
      </c>
      <c r="C146" s="12">
        <v>103</v>
      </c>
      <c r="D146" s="12">
        <v>90</v>
      </c>
      <c r="E146" s="12">
        <v>74</v>
      </c>
      <c r="F146" s="12">
        <v>16</v>
      </c>
    </row>
    <row r="147" spans="2:6" x14ac:dyDescent="0.25">
      <c r="B147" s="11" t="s">
        <v>150</v>
      </c>
      <c r="C147" s="12">
        <v>29</v>
      </c>
      <c r="D147" s="12">
        <v>28</v>
      </c>
      <c r="E147" s="12">
        <v>23</v>
      </c>
      <c r="F147" s="12">
        <v>5</v>
      </c>
    </row>
    <row r="148" spans="2:6" x14ac:dyDescent="0.25">
      <c r="B148" s="11" t="s">
        <v>119</v>
      </c>
      <c r="C148" s="12">
        <v>253</v>
      </c>
      <c r="D148" s="12">
        <v>55</v>
      </c>
      <c r="E148" s="12">
        <v>42</v>
      </c>
      <c r="F148" s="12">
        <v>13</v>
      </c>
    </row>
    <row r="149" spans="2:6" x14ac:dyDescent="0.25">
      <c r="B149" s="11" t="s">
        <v>120</v>
      </c>
      <c r="C149" s="12">
        <v>289</v>
      </c>
      <c r="D149" s="12">
        <v>279</v>
      </c>
      <c r="E149" s="12">
        <v>238</v>
      </c>
      <c r="F149" s="12">
        <v>41</v>
      </c>
    </row>
    <row r="150" spans="2:6" x14ac:dyDescent="0.25">
      <c r="B150" s="11" t="s">
        <v>121</v>
      </c>
      <c r="C150" s="12">
        <v>32</v>
      </c>
      <c r="D150" s="12">
        <v>31</v>
      </c>
      <c r="E150" s="12">
        <v>30</v>
      </c>
      <c r="F150" s="12">
        <v>1</v>
      </c>
    </row>
    <row r="151" spans="2:6" x14ac:dyDescent="0.25">
      <c r="B151" s="11" t="s">
        <v>164</v>
      </c>
      <c r="C151" s="12">
        <v>272</v>
      </c>
      <c r="D151" s="12">
        <v>244</v>
      </c>
      <c r="E151" s="12">
        <v>210</v>
      </c>
      <c r="F151" s="12">
        <v>34</v>
      </c>
    </row>
    <row r="152" spans="2:6" x14ac:dyDescent="0.25">
      <c r="B152" s="11" t="s">
        <v>166</v>
      </c>
      <c r="C152" s="12">
        <v>351</v>
      </c>
      <c r="D152" s="12">
        <v>349</v>
      </c>
      <c r="E152" s="12">
        <v>322</v>
      </c>
      <c r="F152" s="12">
        <v>27</v>
      </c>
    </row>
    <row r="153" spans="2:6" x14ac:dyDescent="0.25">
      <c r="B153" s="11" t="s">
        <v>122</v>
      </c>
      <c r="C153" s="12">
        <v>28</v>
      </c>
      <c r="D153" s="12">
        <v>23</v>
      </c>
      <c r="E153" s="12">
        <v>16</v>
      </c>
      <c r="F153" s="12">
        <v>7</v>
      </c>
    </row>
    <row r="154" spans="2:6" x14ac:dyDescent="0.25">
      <c r="B154" s="11" t="s">
        <v>123</v>
      </c>
      <c r="C154" s="12">
        <v>132</v>
      </c>
      <c r="D154" s="12">
        <v>129</v>
      </c>
      <c r="E154" s="12">
        <v>113</v>
      </c>
      <c r="F154" s="12">
        <v>16</v>
      </c>
    </row>
    <row r="155" spans="2:6" x14ac:dyDescent="0.25">
      <c r="B155" s="11" t="s">
        <v>124</v>
      </c>
      <c r="C155" s="12">
        <v>59</v>
      </c>
      <c r="D155" s="12">
        <v>58</v>
      </c>
      <c r="E155" s="12">
        <v>52</v>
      </c>
      <c r="F155" s="12">
        <v>6</v>
      </c>
    </row>
    <row r="156" spans="2:6" x14ac:dyDescent="0.25">
      <c r="B156" s="11" t="s">
        <v>125</v>
      </c>
      <c r="C156" s="12">
        <v>73</v>
      </c>
      <c r="D156" s="12">
        <v>68</v>
      </c>
      <c r="E156" s="12">
        <v>62</v>
      </c>
      <c r="F156" s="12">
        <v>6</v>
      </c>
    </row>
    <row r="157" spans="2:6" x14ac:dyDescent="0.25">
      <c r="B157" s="11" t="s">
        <v>126</v>
      </c>
      <c r="C157" s="12">
        <v>99</v>
      </c>
      <c r="D157" s="12">
        <v>92</v>
      </c>
      <c r="E157" s="12">
        <v>61</v>
      </c>
      <c r="F157" s="12">
        <v>31</v>
      </c>
    </row>
    <row r="158" spans="2:6" x14ac:dyDescent="0.25">
      <c r="B158" s="11" t="s">
        <v>127</v>
      </c>
      <c r="C158" s="12">
        <v>100</v>
      </c>
      <c r="D158" s="12">
        <v>99</v>
      </c>
      <c r="E158" s="12">
        <v>80</v>
      </c>
      <c r="F158" s="12">
        <v>19</v>
      </c>
    </row>
    <row r="159" spans="2:6" x14ac:dyDescent="0.25">
      <c r="B159" s="11" t="s">
        <v>128</v>
      </c>
      <c r="C159" s="12">
        <v>130</v>
      </c>
      <c r="D159" s="12">
        <v>121</v>
      </c>
      <c r="E159" s="12">
        <v>94</v>
      </c>
      <c r="F159" s="12">
        <v>27</v>
      </c>
    </row>
    <row r="160" spans="2:6" x14ac:dyDescent="0.25">
      <c r="B160" s="11" t="s">
        <v>129</v>
      </c>
      <c r="C160" s="12">
        <v>61</v>
      </c>
      <c r="D160" s="12">
        <v>60</v>
      </c>
      <c r="E160" s="12">
        <v>49</v>
      </c>
      <c r="F160" s="12">
        <v>11</v>
      </c>
    </row>
    <row r="161" spans="2:6" x14ac:dyDescent="0.25">
      <c r="B161" s="11" t="s">
        <v>47</v>
      </c>
      <c r="C161" s="12">
        <v>379</v>
      </c>
      <c r="D161" s="12">
        <v>331</v>
      </c>
      <c r="E161" s="12">
        <v>277</v>
      </c>
      <c r="F161" s="12">
        <v>54</v>
      </c>
    </row>
    <row r="162" spans="2:6" x14ac:dyDescent="0.25">
      <c r="B162" s="11" t="s">
        <v>48</v>
      </c>
      <c r="C162" s="12">
        <v>147</v>
      </c>
      <c r="D162" s="12">
        <v>142</v>
      </c>
      <c r="E162" s="12">
        <v>119</v>
      </c>
      <c r="F162" s="12">
        <v>23</v>
      </c>
    </row>
    <row r="163" spans="2:6" x14ac:dyDescent="0.25">
      <c r="B163" s="11" t="s">
        <v>179</v>
      </c>
      <c r="C163" s="12">
        <v>275</v>
      </c>
      <c r="D163" s="12">
        <v>264</v>
      </c>
      <c r="E163" s="12">
        <v>244</v>
      </c>
      <c r="F163" s="12">
        <v>20</v>
      </c>
    </row>
    <row r="164" spans="2:6" x14ac:dyDescent="0.25">
      <c r="B164" s="11" t="s">
        <v>130</v>
      </c>
      <c r="C164" s="12">
        <v>66</v>
      </c>
      <c r="D164" s="12">
        <v>62</v>
      </c>
      <c r="E164" s="12">
        <v>47</v>
      </c>
      <c r="F164" s="12">
        <v>15</v>
      </c>
    </row>
    <row r="165" spans="2:6" x14ac:dyDescent="0.25">
      <c r="B165" s="11" t="s">
        <v>172</v>
      </c>
      <c r="C165" s="12">
        <v>140</v>
      </c>
      <c r="D165" s="12">
        <v>137</v>
      </c>
      <c r="E165" s="12">
        <v>130</v>
      </c>
      <c r="F165" s="12">
        <v>7</v>
      </c>
    </row>
    <row r="166" spans="2:6" x14ac:dyDescent="0.25">
      <c r="B166" s="11" t="s">
        <v>151</v>
      </c>
      <c r="C166" s="12">
        <v>9</v>
      </c>
      <c r="D166" s="12">
        <v>9</v>
      </c>
      <c r="E166" s="12">
        <v>8</v>
      </c>
      <c r="F166" s="12">
        <v>1</v>
      </c>
    </row>
    <row r="167" spans="2:6" x14ac:dyDescent="0.25">
      <c r="B167" s="11" t="s">
        <v>49</v>
      </c>
      <c r="C167" s="12">
        <v>126</v>
      </c>
      <c r="D167" s="12">
        <v>123</v>
      </c>
      <c r="E167" s="12">
        <v>106</v>
      </c>
      <c r="F167" s="12">
        <v>17</v>
      </c>
    </row>
    <row r="168" spans="2:6" x14ac:dyDescent="0.25">
      <c r="B168" s="11" t="s">
        <v>131</v>
      </c>
      <c r="C168" s="12">
        <v>89</v>
      </c>
      <c r="D168" s="12">
        <v>85</v>
      </c>
      <c r="E168" s="12">
        <v>77</v>
      </c>
      <c r="F168" s="12">
        <v>8</v>
      </c>
    </row>
    <row r="169" spans="2:6" x14ac:dyDescent="0.25">
      <c r="B169" s="11" t="s">
        <v>152</v>
      </c>
      <c r="C169" s="12">
        <v>38</v>
      </c>
      <c r="D169" s="12">
        <v>38</v>
      </c>
      <c r="E169" s="12">
        <v>36</v>
      </c>
      <c r="F169" s="12">
        <v>2</v>
      </c>
    </row>
    <row r="170" spans="2:6" x14ac:dyDescent="0.25">
      <c r="B170" s="11" t="s">
        <v>132</v>
      </c>
      <c r="C170" s="12">
        <v>194</v>
      </c>
      <c r="D170" s="12">
        <v>182</v>
      </c>
      <c r="E170" s="12">
        <v>133</v>
      </c>
      <c r="F170" s="12">
        <v>49</v>
      </c>
    </row>
    <row r="171" spans="2:6" x14ac:dyDescent="0.25">
      <c r="B171" s="11" t="s">
        <v>133</v>
      </c>
      <c r="C171" s="12">
        <v>196</v>
      </c>
      <c r="D171" s="12">
        <v>182</v>
      </c>
      <c r="E171" s="12">
        <v>163</v>
      </c>
      <c r="F171" s="12">
        <v>19</v>
      </c>
    </row>
    <row r="172" spans="2:6" x14ac:dyDescent="0.25">
      <c r="B172" s="11" t="s">
        <v>154</v>
      </c>
      <c r="C172" s="12">
        <v>4</v>
      </c>
      <c r="D172" s="12">
        <v>3</v>
      </c>
      <c r="E172" s="12">
        <v>1</v>
      </c>
      <c r="F172" s="12">
        <v>2</v>
      </c>
    </row>
    <row r="173" spans="2:6" x14ac:dyDescent="0.25">
      <c r="B173" s="11" t="s">
        <v>134</v>
      </c>
      <c r="C173" s="12">
        <v>383</v>
      </c>
      <c r="D173" s="12">
        <v>303</v>
      </c>
      <c r="E173" s="12">
        <v>247</v>
      </c>
      <c r="F173" s="12">
        <v>56</v>
      </c>
    </row>
    <row r="174" spans="2:6" x14ac:dyDescent="0.25">
      <c r="B174" s="11" t="s">
        <v>155</v>
      </c>
      <c r="C174" s="12">
        <v>30</v>
      </c>
      <c r="D174" s="12">
        <v>28</v>
      </c>
      <c r="E174" s="12">
        <v>21</v>
      </c>
      <c r="F174" s="12">
        <v>7</v>
      </c>
    </row>
    <row r="175" spans="2:6" x14ac:dyDescent="0.25">
      <c r="B175" s="11" t="s">
        <v>135</v>
      </c>
      <c r="C175" s="12">
        <v>212</v>
      </c>
      <c r="D175" s="12">
        <v>193</v>
      </c>
      <c r="E175" s="12">
        <v>177</v>
      </c>
      <c r="F175" s="12">
        <v>16</v>
      </c>
    </row>
    <row r="176" spans="2:6" x14ac:dyDescent="0.25">
      <c r="B176" s="61" t="s">
        <v>204</v>
      </c>
      <c r="C176" s="62">
        <v>36037</v>
      </c>
      <c r="D176" s="62">
        <v>32506</v>
      </c>
      <c r="E176" s="62">
        <v>25799</v>
      </c>
      <c r="F176" s="62">
        <v>6709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80"/>
  <sheetViews>
    <sheetView workbookViewId="0">
      <selection activeCell="C10" sqref="C10"/>
    </sheetView>
  </sheetViews>
  <sheetFormatPr defaultRowHeight="15" x14ac:dyDescent="0.25"/>
  <cols>
    <col min="2" max="2" width="28.7109375" customWidth="1"/>
    <col min="3" max="3" width="46.7109375" customWidth="1"/>
  </cols>
  <sheetData>
    <row r="2" spans="2:8" x14ac:dyDescent="0.25">
      <c r="B2" s="45" t="s">
        <v>19</v>
      </c>
      <c r="C2" s="45" t="s">
        <v>0</v>
      </c>
      <c r="D2" s="45" t="s">
        <v>20</v>
      </c>
      <c r="E2" s="45" t="s">
        <v>21</v>
      </c>
      <c r="F2" s="45" t="s">
        <v>22</v>
      </c>
      <c r="G2" s="45" t="s">
        <v>23</v>
      </c>
      <c r="H2" s="45" t="s">
        <v>161</v>
      </c>
    </row>
    <row r="3" spans="2:8" x14ac:dyDescent="0.25">
      <c r="B3" t="s">
        <v>174</v>
      </c>
      <c r="C3" t="s">
        <v>2</v>
      </c>
      <c r="D3">
        <v>11</v>
      </c>
      <c r="E3">
        <v>10</v>
      </c>
      <c r="F3">
        <v>10</v>
      </c>
      <c r="G3">
        <v>0</v>
      </c>
      <c r="H3">
        <v>0</v>
      </c>
    </row>
    <row r="4" spans="2:8" x14ac:dyDescent="0.25">
      <c r="B4" t="s">
        <v>174</v>
      </c>
      <c r="C4" t="s">
        <v>221</v>
      </c>
      <c r="D4">
        <v>90</v>
      </c>
      <c r="E4">
        <v>81</v>
      </c>
      <c r="F4">
        <v>66</v>
      </c>
      <c r="G4">
        <v>15</v>
      </c>
      <c r="H4">
        <v>0</v>
      </c>
    </row>
    <row r="5" spans="2:8" x14ac:dyDescent="0.25">
      <c r="B5" t="s">
        <v>174</v>
      </c>
      <c r="C5" t="s">
        <v>222</v>
      </c>
      <c r="D5">
        <v>116</v>
      </c>
      <c r="E5">
        <v>103</v>
      </c>
      <c r="F5">
        <v>96</v>
      </c>
      <c r="G5">
        <v>7</v>
      </c>
      <c r="H5">
        <v>0</v>
      </c>
    </row>
    <row r="6" spans="2:8" x14ac:dyDescent="0.25">
      <c r="B6" t="s">
        <v>174</v>
      </c>
      <c r="C6" t="s">
        <v>223</v>
      </c>
      <c r="D6">
        <v>89</v>
      </c>
      <c r="E6">
        <v>82</v>
      </c>
      <c r="F6">
        <v>56</v>
      </c>
      <c r="G6">
        <v>26</v>
      </c>
      <c r="H6">
        <v>0</v>
      </c>
    </row>
    <row r="7" spans="2:8" x14ac:dyDescent="0.25">
      <c r="B7" t="s">
        <v>174</v>
      </c>
      <c r="C7" t="s">
        <v>7</v>
      </c>
      <c r="D7">
        <v>89</v>
      </c>
      <c r="E7">
        <v>88</v>
      </c>
      <c r="F7">
        <v>81</v>
      </c>
      <c r="G7">
        <v>7</v>
      </c>
      <c r="H7">
        <v>0</v>
      </c>
    </row>
    <row r="8" spans="2:8" x14ac:dyDescent="0.25">
      <c r="B8" t="s">
        <v>174</v>
      </c>
      <c r="C8" t="s">
        <v>12</v>
      </c>
      <c r="D8">
        <v>46</v>
      </c>
      <c r="E8">
        <v>44</v>
      </c>
      <c r="F8">
        <v>44</v>
      </c>
      <c r="G8">
        <v>0</v>
      </c>
      <c r="H8">
        <v>0</v>
      </c>
    </row>
    <row r="9" spans="2:8" x14ac:dyDescent="0.25">
      <c r="B9" t="s">
        <v>174</v>
      </c>
      <c r="C9" t="s">
        <v>13</v>
      </c>
      <c r="D9">
        <v>10</v>
      </c>
      <c r="E9">
        <v>7</v>
      </c>
      <c r="F9">
        <v>4</v>
      </c>
      <c r="G9">
        <v>3</v>
      </c>
      <c r="H9">
        <v>0</v>
      </c>
    </row>
    <row r="10" spans="2:8" x14ac:dyDescent="0.25">
      <c r="B10" t="s">
        <v>174</v>
      </c>
      <c r="C10" t="s">
        <v>14</v>
      </c>
      <c r="D10">
        <v>52</v>
      </c>
      <c r="E10">
        <v>49</v>
      </c>
      <c r="F10">
        <v>41</v>
      </c>
      <c r="G10">
        <v>8</v>
      </c>
      <c r="H10">
        <v>0</v>
      </c>
    </row>
    <row r="11" spans="2:8" x14ac:dyDescent="0.25">
      <c r="B11" t="s">
        <v>174</v>
      </c>
      <c r="C11" t="s">
        <v>15</v>
      </c>
      <c r="D11">
        <v>29</v>
      </c>
      <c r="E11">
        <v>28</v>
      </c>
      <c r="F11">
        <v>25</v>
      </c>
      <c r="G11">
        <v>3</v>
      </c>
      <c r="H11">
        <v>0</v>
      </c>
    </row>
    <row r="12" spans="2:8" x14ac:dyDescent="0.25">
      <c r="B12" t="s">
        <v>174</v>
      </c>
      <c r="C12" t="s">
        <v>16</v>
      </c>
      <c r="D12">
        <v>128</v>
      </c>
      <c r="E12">
        <v>123</v>
      </c>
      <c r="F12">
        <v>96</v>
      </c>
      <c r="G12">
        <v>27</v>
      </c>
      <c r="H12">
        <v>0</v>
      </c>
    </row>
    <row r="13" spans="2:8" x14ac:dyDescent="0.25">
      <c r="B13" t="s">
        <v>174</v>
      </c>
      <c r="C13" t="s">
        <v>18</v>
      </c>
      <c r="D13">
        <v>87</v>
      </c>
      <c r="E13">
        <v>80</v>
      </c>
      <c r="F13">
        <v>80</v>
      </c>
      <c r="G13">
        <v>0</v>
      </c>
      <c r="H13">
        <v>1</v>
      </c>
    </row>
    <row r="14" spans="2:8" x14ac:dyDescent="0.25">
      <c r="B14" t="s">
        <v>177</v>
      </c>
      <c r="C14" t="s">
        <v>14</v>
      </c>
      <c r="D14">
        <v>1</v>
      </c>
      <c r="E14">
        <v>1</v>
      </c>
      <c r="F14">
        <v>0</v>
      </c>
      <c r="G14">
        <v>1</v>
      </c>
      <c r="H14">
        <v>0</v>
      </c>
    </row>
    <row r="15" spans="2:8" x14ac:dyDescent="0.25">
      <c r="B15" t="s">
        <v>177</v>
      </c>
      <c r="C15" t="s">
        <v>2</v>
      </c>
      <c r="D15">
        <v>1</v>
      </c>
      <c r="E15">
        <v>1</v>
      </c>
      <c r="F15">
        <v>1</v>
      </c>
      <c r="G15">
        <v>0</v>
      </c>
      <c r="H15">
        <v>0</v>
      </c>
    </row>
    <row r="16" spans="2:8" x14ac:dyDescent="0.25">
      <c r="B16" t="s">
        <v>177</v>
      </c>
      <c r="C16" t="s">
        <v>221</v>
      </c>
      <c r="D16">
        <v>16</v>
      </c>
      <c r="E16">
        <v>16</v>
      </c>
      <c r="F16">
        <v>12</v>
      </c>
      <c r="G16">
        <v>4</v>
      </c>
      <c r="H16">
        <v>0</v>
      </c>
    </row>
    <row r="17" spans="2:8" x14ac:dyDescent="0.25">
      <c r="B17" t="s">
        <v>177</v>
      </c>
      <c r="C17" t="s">
        <v>222</v>
      </c>
      <c r="D17">
        <v>24</v>
      </c>
      <c r="E17">
        <v>21</v>
      </c>
      <c r="F17">
        <v>14</v>
      </c>
      <c r="G17">
        <v>7</v>
      </c>
      <c r="H17">
        <v>0</v>
      </c>
    </row>
    <row r="18" spans="2:8" x14ac:dyDescent="0.25">
      <c r="B18" t="s">
        <v>177</v>
      </c>
      <c r="C18" t="s">
        <v>223</v>
      </c>
      <c r="D18">
        <v>16</v>
      </c>
      <c r="E18">
        <v>13</v>
      </c>
      <c r="F18">
        <v>8</v>
      </c>
      <c r="G18">
        <v>5</v>
      </c>
      <c r="H18">
        <v>0</v>
      </c>
    </row>
    <row r="19" spans="2:8" x14ac:dyDescent="0.25">
      <c r="B19" t="s">
        <v>177</v>
      </c>
      <c r="C19" t="s">
        <v>7</v>
      </c>
      <c r="D19">
        <v>19</v>
      </c>
      <c r="E19">
        <v>18</v>
      </c>
      <c r="F19">
        <v>15</v>
      </c>
      <c r="G19">
        <v>3</v>
      </c>
      <c r="H19">
        <v>0</v>
      </c>
    </row>
    <row r="20" spans="2:8" x14ac:dyDescent="0.25">
      <c r="B20" t="s">
        <v>177</v>
      </c>
      <c r="C20" t="s">
        <v>16</v>
      </c>
      <c r="D20">
        <v>6</v>
      </c>
      <c r="E20">
        <v>6</v>
      </c>
      <c r="F20">
        <v>4</v>
      </c>
      <c r="G20">
        <v>2</v>
      </c>
      <c r="H20">
        <v>0</v>
      </c>
    </row>
    <row r="21" spans="2:8" x14ac:dyDescent="0.25">
      <c r="B21" t="s">
        <v>25</v>
      </c>
      <c r="C21" t="s">
        <v>7</v>
      </c>
      <c r="D21">
        <v>34</v>
      </c>
      <c r="E21">
        <v>32</v>
      </c>
      <c r="F21">
        <v>22</v>
      </c>
      <c r="G21">
        <v>10</v>
      </c>
      <c r="H21">
        <v>0</v>
      </c>
    </row>
    <row r="22" spans="2:8" x14ac:dyDescent="0.25">
      <c r="B22" t="s">
        <v>25</v>
      </c>
      <c r="C22" t="s">
        <v>2</v>
      </c>
      <c r="D22">
        <v>5</v>
      </c>
      <c r="E22">
        <v>4</v>
      </c>
      <c r="F22">
        <v>4</v>
      </c>
      <c r="G22">
        <v>0</v>
      </c>
      <c r="H22">
        <v>0</v>
      </c>
    </row>
    <row r="23" spans="2:8" x14ac:dyDescent="0.25">
      <c r="B23" t="s">
        <v>25</v>
      </c>
      <c r="C23" t="s">
        <v>221</v>
      </c>
      <c r="D23">
        <v>62</v>
      </c>
      <c r="E23">
        <v>60</v>
      </c>
      <c r="F23">
        <v>46</v>
      </c>
      <c r="G23">
        <v>14</v>
      </c>
      <c r="H23">
        <v>0</v>
      </c>
    </row>
    <row r="24" spans="2:8" x14ac:dyDescent="0.25">
      <c r="B24" t="s">
        <v>25</v>
      </c>
      <c r="C24" t="s">
        <v>222</v>
      </c>
      <c r="D24">
        <v>71</v>
      </c>
      <c r="E24">
        <v>63</v>
      </c>
      <c r="F24">
        <v>47</v>
      </c>
      <c r="G24">
        <v>16</v>
      </c>
      <c r="H24">
        <v>0</v>
      </c>
    </row>
    <row r="25" spans="2:8" x14ac:dyDescent="0.25">
      <c r="B25" t="s">
        <v>25</v>
      </c>
      <c r="C25" t="s">
        <v>5</v>
      </c>
      <c r="D25">
        <v>1</v>
      </c>
      <c r="E25">
        <v>1</v>
      </c>
      <c r="F25">
        <v>0</v>
      </c>
      <c r="G25">
        <v>1</v>
      </c>
      <c r="H25">
        <v>0</v>
      </c>
    </row>
    <row r="26" spans="2:8" x14ac:dyDescent="0.25">
      <c r="B26" t="s">
        <v>25</v>
      </c>
      <c r="C26" t="s">
        <v>223</v>
      </c>
      <c r="D26">
        <v>66</v>
      </c>
      <c r="E26">
        <v>64</v>
      </c>
      <c r="F26">
        <v>52</v>
      </c>
      <c r="G26">
        <v>12</v>
      </c>
      <c r="H26">
        <v>1</v>
      </c>
    </row>
    <row r="27" spans="2:8" x14ac:dyDescent="0.25">
      <c r="B27" t="s">
        <v>25</v>
      </c>
      <c r="C27" t="s">
        <v>12</v>
      </c>
      <c r="D27">
        <v>2</v>
      </c>
      <c r="E27">
        <v>2</v>
      </c>
      <c r="F27">
        <v>2</v>
      </c>
      <c r="G27">
        <v>0</v>
      </c>
      <c r="H27">
        <v>0</v>
      </c>
    </row>
    <row r="28" spans="2:8" x14ac:dyDescent="0.25">
      <c r="B28" t="s">
        <v>25</v>
      </c>
      <c r="C28" t="s">
        <v>13</v>
      </c>
      <c r="D28">
        <v>4</v>
      </c>
      <c r="E28">
        <v>2</v>
      </c>
      <c r="F28">
        <v>2</v>
      </c>
      <c r="G28">
        <v>0</v>
      </c>
      <c r="H28">
        <v>0</v>
      </c>
    </row>
    <row r="29" spans="2:8" x14ac:dyDescent="0.25">
      <c r="B29" t="s">
        <v>25</v>
      </c>
      <c r="C29" t="s">
        <v>14</v>
      </c>
      <c r="D29">
        <v>29</v>
      </c>
      <c r="E29">
        <v>27</v>
      </c>
      <c r="F29">
        <v>24</v>
      </c>
      <c r="G29">
        <v>3</v>
      </c>
      <c r="H29">
        <v>0</v>
      </c>
    </row>
    <row r="30" spans="2:8" x14ac:dyDescent="0.25">
      <c r="B30" t="s">
        <v>25</v>
      </c>
      <c r="C30" t="s">
        <v>15</v>
      </c>
      <c r="D30">
        <v>17</v>
      </c>
      <c r="E30">
        <v>14</v>
      </c>
      <c r="F30">
        <v>14</v>
      </c>
      <c r="G30">
        <v>0</v>
      </c>
      <c r="H30">
        <v>0</v>
      </c>
    </row>
    <row r="31" spans="2:8" x14ac:dyDescent="0.25">
      <c r="B31" t="s">
        <v>25</v>
      </c>
      <c r="C31" t="s">
        <v>16</v>
      </c>
      <c r="D31">
        <v>80</v>
      </c>
      <c r="E31">
        <v>80</v>
      </c>
      <c r="F31">
        <v>70</v>
      </c>
      <c r="G31">
        <v>10</v>
      </c>
      <c r="H31">
        <v>0</v>
      </c>
    </row>
    <row r="32" spans="2:8" x14ac:dyDescent="0.25">
      <c r="B32" t="s">
        <v>50</v>
      </c>
      <c r="C32" t="s">
        <v>13</v>
      </c>
      <c r="D32">
        <v>6</v>
      </c>
      <c r="E32">
        <v>5</v>
      </c>
      <c r="F32">
        <v>3</v>
      </c>
      <c r="G32">
        <v>2</v>
      </c>
      <c r="H32">
        <v>0</v>
      </c>
    </row>
    <row r="33" spans="2:8" x14ac:dyDescent="0.25">
      <c r="B33" t="s">
        <v>50</v>
      </c>
      <c r="C33" t="s">
        <v>221</v>
      </c>
      <c r="D33">
        <v>17</v>
      </c>
      <c r="E33">
        <v>17</v>
      </c>
      <c r="F33">
        <v>11</v>
      </c>
      <c r="G33">
        <v>6</v>
      </c>
      <c r="H33">
        <v>0</v>
      </c>
    </row>
    <row r="34" spans="2:8" x14ac:dyDescent="0.25">
      <c r="B34" t="s">
        <v>50</v>
      </c>
      <c r="C34" t="s">
        <v>222</v>
      </c>
      <c r="D34">
        <v>26</v>
      </c>
      <c r="E34">
        <v>22</v>
      </c>
      <c r="F34">
        <v>18</v>
      </c>
      <c r="G34">
        <v>4</v>
      </c>
      <c r="H34">
        <v>1</v>
      </c>
    </row>
    <row r="35" spans="2:8" x14ac:dyDescent="0.25">
      <c r="B35" t="s">
        <v>50</v>
      </c>
      <c r="C35" t="s">
        <v>5</v>
      </c>
      <c r="D35">
        <v>1</v>
      </c>
      <c r="E35">
        <v>1</v>
      </c>
      <c r="F35">
        <v>0</v>
      </c>
      <c r="G35">
        <v>1</v>
      </c>
      <c r="H35">
        <v>0</v>
      </c>
    </row>
    <row r="36" spans="2:8" x14ac:dyDescent="0.25">
      <c r="B36" t="s">
        <v>50</v>
      </c>
      <c r="C36" t="s">
        <v>223</v>
      </c>
      <c r="D36">
        <v>63</v>
      </c>
      <c r="E36">
        <v>61</v>
      </c>
      <c r="F36">
        <v>38</v>
      </c>
      <c r="G36">
        <v>23</v>
      </c>
      <c r="H36">
        <v>0</v>
      </c>
    </row>
    <row r="37" spans="2:8" x14ac:dyDescent="0.25">
      <c r="B37" t="s">
        <v>50</v>
      </c>
      <c r="C37" t="s">
        <v>7</v>
      </c>
      <c r="D37">
        <v>34</v>
      </c>
      <c r="E37">
        <v>34</v>
      </c>
      <c r="F37">
        <v>19</v>
      </c>
      <c r="G37">
        <v>15</v>
      </c>
      <c r="H37">
        <v>0</v>
      </c>
    </row>
    <row r="38" spans="2:8" x14ac:dyDescent="0.25">
      <c r="B38" t="s">
        <v>50</v>
      </c>
      <c r="C38" t="s">
        <v>12</v>
      </c>
      <c r="D38">
        <v>1</v>
      </c>
      <c r="E38">
        <v>1</v>
      </c>
      <c r="F38">
        <v>1</v>
      </c>
      <c r="G38">
        <v>0</v>
      </c>
      <c r="H38">
        <v>0</v>
      </c>
    </row>
    <row r="39" spans="2:8" x14ac:dyDescent="0.25">
      <c r="B39" t="s">
        <v>50</v>
      </c>
      <c r="C39" t="s">
        <v>14</v>
      </c>
      <c r="D39">
        <v>6</v>
      </c>
      <c r="E39">
        <v>6</v>
      </c>
      <c r="F39">
        <v>3</v>
      </c>
      <c r="G39">
        <v>3</v>
      </c>
      <c r="H39">
        <v>0</v>
      </c>
    </row>
    <row r="40" spans="2:8" x14ac:dyDescent="0.25">
      <c r="B40" t="s">
        <v>50</v>
      </c>
      <c r="C40" t="s">
        <v>16</v>
      </c>
      <c r="D40">
        <v>24</v>
      </c>
      <c r="E40">
        <v>24</v>
      </c>
      <c r="F40">
        <v>16</v>
      </c>
      <c r="G40">
        <v>8</v>
      </c>
      <c r="H40">
        <v>0</v>
      </c>
    </row>
    <row r="41" spans="2:8" x14ac:dyDescent="0.25">
      <c r="B41" t="s">
        <v>50</v>
      </c>
      <c r="C41" t="s">
        <v>18</v>
      </c>
      <c r="D41">
        <v>2</v>
      </c>
      <c r="E41">
        <v>2</v>
      </c>
      <c r="F41">
        <v>2</v>
      </c>
      <c r="G41">
        <v>0</v>
      </c>
      <c r="H41">
        <v>0</v>
      </c>
    </row>
    <row r="42" spans="2:8" x14ac:dyDescent="0.25">
      <c r="B42" t="s">
        <v>168</v>
      </c>
      <c r="C42" t="s">
        <v>2</v>
      </c>
      <c r="D42">
        <v>16</v>
      </c>
      <c r="E42">
        <v>14</v>
      </c>
      <c r="F42">
        <v>12</v>
      </c>
      <c r="G42">
        <v>2</v>
      </c>
      <c r="H42">
        <v>0</v>
      </c>
    </row>
    <row r="43" spans="2:8" x14ac:dyDescent="0.25">
      <c r="B43" t="s">
        <v>168</v>
      </c>
      <c r="C43" t="s">
        <v>221</v>
      </c>
      <c r="D43">
        <v>73</v>
      </c>
      <c r="E43">
        <v>59</v>
      </c>
      <c r="F43">
        <v>52</v>
      </c>
      <c r="G43">
        <v>7</v>
      </c>
      <c r="H43">
        <v>0</v>
      </c>
    </row>
    <row r="44" spans="2:8" x14ac:dyDescent="0.25">
      <c r="B44" t="s">
        <v>168</v>
      </c>
      <c r="C44" t="s">
        <v>222</v>
      </c>
      <c r="D44">
        <v>92</v>
      </c>
      <c r="E44">
        <v>68</v>
      </c>
      <c r="F44">
        <v>62</v>
      </c>
      <c r="G44">
        <v>6</v>
      </c>
      <c r="H44">
        <v>0</v>
      </c>
    </row>
    <row r="45" spans="2:8" x14ac:dyDescent="0.25">
      <c r="B45" t="s">
        <v>168</v>
      </c>
      <c r="C45" t="s">
        <v>223</v>
      </c>
      <c r="D45">
        <v>76</v>
      </c>
      <c r="E45">
        <v>55</v>
      </c>
      <c r="F45">
        <v>39</v>
      </c>
      <c r="G45">
        <v>16</v>
      </c>
      <c r="H45">
        <v>0</v>
      </c>
    </row>
    <row r="46" spans="2:8" x14ac:dyDescent="0.25">
      <c r="B46" t="s">
        <v>168</v>
      </c>
      <c r="C46" t="s">
        <v>7</v>
      </c>
      <c r="D46">
        <v>61</v>
      </c>
      <c r="E46">
        <v>42</v>
      </c>
      <c r="F46">
        <v>38</v>
      </c>
      <c r="G46">
        <v>4</v>
      </c>
      <c r="H46">
        <v>0</v>
      </c>
    </row>
    <row r="47" spans="2:8" x14ac:dyDescent="0.25">
      <c r="B47" t="s">
        <v>168</v>
      </c>
      <c r="C47" t="s">
        <v>12</v>
      </c>
      <c r="D47">
        <v>21</v>
      </c>
      <c r="E47">
        <v>19</v>
      </c>
      <c r="F47">
        <v>19</v>
      </c>
      <c r="G47">
        <v>0</v>
      </c>
      <c r="H47">
        <v>0</v>
      </c>
    </row>
    <row r="48" spans="2:8" x14ac:dyDescent="0.25">
      <c r="B48" t="s">
        <v>168</v>
      </c>
      <c r="C48" t="s">
        <v>13</v>
      </c>
      <c r="D48">
        <v>6</v>
      </c>
      <c r="E48">
        <v>5</v>
      </c>
      <c r="F48">
        <v>5</v>
      </c>
      <c r="G48">
        <v>0</v>
      </c>
      <c r="H48">
        <v>0</v>
      </c>
    </row>
    <row r="49" spans="2:8" x14ac:dyDescent="0.25">
      <c r="B49" t="s">
        <v>168</v>
      </c>
      <c r="C49" t="s">
        <v>14</v>
      </c>
      <c r="D49">
        <v>27</v>
      </c>
      <c r="E49">
        <v>26</v>
      </c>
      <c r="F49">
        <v>22</v>
      </c>
      <c r="G49">
        <v>4</v>
      </c>
      <c r="H49">
        <v>0</v>
      </c>
    </row>
    <row r="50" spans="2:8" x14ac:dyDescent="0.25">
      <c r="B50" t="s">
        <v>168</v>
      </c>
      <c r="C50" t="s">
        <v>15</v>
      </c>
      <c r="D50">
        <v>18</v>
      </c>
      <c r="E50">
        <v>17</v>
      </c>
      <c r="F50">
        <v>16</v>
      </c>
      <c r="G50">
        <v>1</v>
      </c>
      <c r="H50">
        <v>0</v>
      </c>
    </row>
    <row r="51" spans="2:8" x14ac:dyDescent="0.25">
      <c r="B51" t="s">
        <v>168</v>
      </c>
      <c r="C51" t="s">
        <v>16</v>
      </c>
      <c r="D51">
        <v>111</v>
      </c>
      <c r="E51">
        <v>108</v>
      </c>
      <c r="F51">
        <v>90</v>
      </c>
      <c r="G51">
        <v>18</v>
      </c>
      <c r="H51">
        <v>0</v>
      </c>
    </row>
    <row r="52" spans="2:8" x14ac:dyDescent="0.25">
      <c r="B52" t="s">
        <v>168</v>
      </c>
      <c r="C52" t="s">
        <v>18</v>
      </c>
      <c r="D52">
        <v>38</v>
      </c>
      <c r="E52">
        <v>34</v>
      </c>
      <c r="F52">
        <v>30</v>
      </c>
      <c r="G52">
        <v>4</v>
      </c>
      <c r="H52">
        <v>0</v>
      </c>
    </row>
    <row r="53" spans="2:8" x14ac:dyDescent="0.25">
      <c r="B53" t="s">
        <v>167</v>
      </c>
      <c r="C53" t="s">
        <v>2</v>
      </c>
      <c r="D53">
        <v>9</v>
      </c>
      <c r="E53">
        <v>8</v>
      </c>
      <c r="F53">
        <v>5</v>
      </c>
      <c r="G53">
        <v>3</v>
      </c>
      <c r="H53">
        <v>0</v>
      </c>
    </row>
    <row r="54" spans="2:8" x14ac:dyDescent="0.25">
      <c r="B54" t="s">
        <v>167</v>
      </c>
      <c r="C54" t="s">
        <v>221</v>
      </c>
      <c r="D54">
        <v>32</v>
      </c>
      <c r="E54">
        <v>27</v>
      </c>
      <c r="F54">
        <v>22</v>
      </c>
      <c r="G54">
        <v>5</v>
      </c>
      <c r="H54">
        <v>0</v>
      </c>
    </row>
    <row r="55" spans="2:8" x14ac:dyDescent="0.25">
      <c r="B55" t="s">
        <v>167</v>
      </c>
      <c r="C55" t="s">
        <v>222</v>
      </c>
      <c r="D55">
        <v>76</v>
      </c>
      <c r="E55">
        <v>68</v>
      </c>
      <c r="F55">
        <v>57</v>
      </c>
      <c r="G55">
        <v>11</v>
      </c>
      <c r="H55">
        <v>2</v>
      </c>
    </row>
    <row r="56" spans="2:8" x14ac:dyDescent="0.25">
      <c r="B56" t="s">
        <v>167</v>
      </c>
      <c r="C56" t="s">
        <v>223</v>
      </c>
      <c r="D56">
        <v>58</v>
      </c>
      <c r="E56">
        <v>52</v>
      </c>
      <c r="F56">
        <v>40</v>
      </c>
      <c r="G56">
        <v>12</v>
      </c>
      <c r="H56">
        <v>0</v>
      </c>
    </row>
    <row r="57" spans="2:8" x14ac:dyDescent="0.25">
      <c r="B57" t="s">
        <v>167</v>
      </c>
      <c r="C57" t="s">
        <v>7</v>
      </c>
      <c r="D57">
        <v>15</v>
      </c>
      <c r="E57">
        <v>11</v>
      </c>
      <c r="F57">
        <v>8</v>
      </c>
      <c r="G57">
        <v>3</v>
      </c>
      <c r="H57">
        <v>0</v>
      </c>
    </row>
    <row r="58" spans="2:8" x14ac:dyDescent="0.25">
      <c r="B58" t="s">
        <v>167</v>
      </c>
      <c r="C58" t="s">
        <v>12</v>
      </c>
      <c r="D58">
        <v>12</v>
      </c>
      <c r="E58">
        <v>10</v>
      </c>
      <c r="F58">
        <v>10</v>
      </c>
      <c r="G58">
        <v>0</v>
      </c>
      <c r="H58">
        <v>0</v>
      </c>
    </row>
    <row r="59" spans="2:8" x14ac:dyDescent="0.25">
      <c r="B59" t="s">
        <v>167</v>
      </c>
      <c r="C59" t="s">
        <v>13</v>
      </c>
      <c r="D59">
        <v>1</v>
      </c>
      <c r="E59">
        <v>0</v>
      </c>
      <c r="F59">
        <v>0</v>
      </c>
      <c r="G59">
        <v>0</v>
      </c>
      <c r="H59">
        <v>0</v>
      </c>
    </row>
    <row r="60" spans="2:8" x14ac:dyDescent="0.25">
      <c r="B60" t="s">
        <v>167</v>
      </c>
      <c r="C60" t="s">
        <v>14</v>
      </c>
      <c r="D60">
        <v>11</v>
      </c>
      <c r="E60">
        <v>10</v>
      </c>
      <c r="F60">
        <v>6</v>
      </c>
      <c r="G60">
        <v>4</v>
      </c>
      <c r="H60">
        <v>1</v>
      </c>
    </row>
    <row r="61" spans="2:8" x14ac:dyDescent="0.25">
      <c r="B61" t="s">
        <v>167</v>
      </c>
      <c r="C61" t="s">
        <v>15</v>
      </c>
      <c r="D61">
        <v>8</v>
      </c>
      <c r="E61">
        <v>8</v>
      </c>
      <c r="F61">
        <v>8</v>
      </c>
      <c r="G61">
        <v>0</v>
      </c>
      <c r="H61">
        <v>0</v>
      </c>
    </row>
    <row r="62" spans="2:8" x14ac:dyDescent="0.25">
      <c r="B62" t="s">
        <v>167</v>
      </c>
      <c r="C62" t="s">
        <v>16</v>
      </c>
      <c r="D62">
        <v>63</v>
      </c>
      <c r="E62">
        <v>57</v>
      </c>
      <c r="F62">
        <v>35</v>
      </c>
      <c r="G62">
        <v>22</v>
      </c>
      <c r="H62">
        <v>0</v>
      </c>
    </row>
    <row r="63" spans="2:8" x14ac:dyDescent="0.25">
      <c r="B63" t="s">
        <v>167</v>
      </c>
      <c r="C63" t="s">
        <v>18</v>
      </c>
      <c r="D63">
        <v>2</v>
      </c>
      <c r="E63">
        <v>1</v>
      </c>
      <c r="F63">
        <v>0</v>
      </c>
      <c r="G63">
        <v>1</v>
      </c>
      <c r="H63">
        <v>0</v>
      </c>
    </row>
    <row r="64" spans="2:8" x14ac:dyDescent="0.25">
      <c r="B64" t="s">
        <v>51</v>
      </c>
      <c r="C64" t="s">
        <v>7</v>
      </c>
      <c r="D64">
        <v>9</v>
      </c>
      <c r="E64">
        <v>8</v>
      </c>
      <c r="F64">
        <v>3</v>
      </c>
      <c r="G64">
        <v>5</v>
      </c>
      <c r="H64">
        <v>0</v>
      </c>
    </row>
    <row r="65" spans="2:8" x14ac:dyDescent="0.25">
      <c r="B65" t="s">
        <v>51</v>
      </c>
      <c r="C65" t="s">
        <v>2</v>
      </c>
      <c r="D65">
        <v>2</v>
      </c>
      <c r="E65">
        <v>2</v>
      </c>
      <c r="F65">
        <v>1</v>
      </c>
      <c r="G65">
        <v>1</v>
      </c>
      <c r="H65">
        <v>0</v>
      </c>
    </row>
    <row r="66" spans="2:8" x14ac:dyDescent="0.25">
      <c r="B66" t="s">
        <v>51</v>
      </c>
      <c r="C66" t="s">
        <v>221</v>
      </c>
      <c r="D66">
        <v>17</v>
      </c>
      <c r="E66">
        <v>16</v>
      </c>
      <c r="F66">
        <v>10</v>
      </c>
      <c r="G66">
        <v>6</v>
      </c>
      <c r="H66">
        <v>0</v>
      </c>
    </row>
    <row r="67" spans="2:8" x14ac:dyDescent="0.25">
      <c r="B67" t="s">
        <v>51</v>
      </c>
      <c r="C67" t="s">
        <v>222</v>
      </c>
      <c r="D67">
        <v>47</v>
      </c>
      <c r="E67">
        <v>43</v>
      </c>
      <c r="F67">
        <v>32</v>
      </c>
      <c r="G67">
        <v>11</v>
      </c>
      <c r="H67">
        <v>0</v>
      </c>
    </row>
    <row r="68" spans="2:8" x14ac:dyDescent="0.25">
      <c r="B68" t="s">
        <v>51</v>
      </c>
      <c r="C68" t="s">
        <v>223</v>
      </c>
      <c r="D68">
        <v>39</v>
      </c>
      <c r="E68">
        <v>37</v>
      </c>
      <c r="F68">
        <v>25</v>
      </c>
      <c r="G68">
        <v>12</v>
      </c>
      <c r="H68">
        <v>0</v>
      </c>
    </row>
    <row r="69" spans="2:8" x14ac:dyDescent="0.25">
      <c r="B69" t="s">
        <v>51</v>
      </c>
      <c r="C69" t="s">
        <v>12</v>
      </c>
      <c r="D69">
        <v>11</v>
      </c>
      <c r="E69">
        <v>11</v>
      </c>
      <c r="F69">
        <v>11</v>
      </c>
      <c r="G69">
        <v>0</v>
      </c>
      <c r="H69">
        <v>0</v>
      </c>
    </row>
    <row r="70" spans="2:8" x14ac:dyDescent="0.25">
      <c r="B70" t="s">
        <v>51</v>
      </c>
      <c r="C70" t="s">
        <v>14</v>
      </c>
      <c r="D70">
        <v>8</v>
      </c>
      <c r="E70">
        <v>8</v>
      </c>
      <c r="F70">
        <v>5</v>
      </c>
      <c r="G70">
        <v>3</v>
      </c>
      <c r="H70">
        <v>0</v>
      </c>
    </row>
    <row r="71" spans="2:8" x14ac:dyDescent="0.25">
      <c r="B71" t="s">
        <v>51</v>
      </c>
      <c r="C71" t="s">
        <v>15</v>
      </c>
      <c r="D71">
        <v>5</v>
      </c>
      <c r="E71">
        <v>5</v>
      </c>
      <c r="F71">
        <v>5</v>
      </c>
      <c r="G71">
        <v>0</v>
      </c>
      <c r="H71">
        <v>0</v>
      </c>
    </row>
    <row r="72" spans="2:8" x14ac:dyDescent="0.25">
      <c r="B72" t="s">
        <v>51</v>
      </c>
      <c r="C72" t="s">
        <v>16</v>
      </c>
      <c r="D72">
        <v>35</v>
      </c>
      <c r="E72">
        <v>35</v>
      </c>
      <c r="F72">
        <v>29</v>
      </c>
      <c r="G72">
        <v>6</v>
      </c>
      <c r="H72">
        <v>0</v>
      </c>
    </row>
    <row r="73" spans="2:8" x14ac:dyDescent="0.25">
      <c r="B73" t="s">
        <v>51</v>
      </c>
      <c r="C73" t="s">
        <v>18</v>
      </c>
      <c r="D73">
        <v>2</v>
      </c>
      <c r="E73">
        <v>2</v>
      </c>
      <c r="F73">
        <v>2</v>
      </c>
      <c r="G73">
        <v>0</v>
      </c>
      <c r="H73">
        <v>0</v>
      </c>
    </row>
    <row r="74" spans="2:8" x14ac:dyDescent="0.25">
      <c r="B74" t="s">
        <v>52</v>
      </c>
      <c r="C74" t="s">
        <v>2</v>
      </c>
      <c r="D74">
        <v>14</v>
      </c>
      <c r="E74">
        <v>10</v>
      </c>
      <c r="F74">
        <v>7</v>
      </c>
      <c r="G74">
        <v>3</v>
      </c>
      <c r="H74">
        <v>0</v>
      </c>
    </row>
    <row r="75" spans="2:8" x14ac:dyDescent="0.25">
      <c r="B75" t="s">
        <v>52</v>
      </c>
      <c r="C75" t="s">
        <v>221</v>
      </c>
      <c r="D75">
        <v>108</v>
      </c>
      <c r="E75">
        <v>95</v>
      </c>
      <c r="F75">
        <v>78</v>
      </c>
      <c r="G75">
        <v>17</v>
      </c>
      <c r="H75">
        <v>0</v>
      </c>
    </row>
    <row r="76" spans="2:8" x14ac:dyDescent="0.25">
      <c r="B76" t="s">
        <v>52</v>
      </c>
      <c r="C76" t="s">
        <v>222</v>
      </c>
      <c r="D76">
        <v>126</v>
      </c>
      <c r="E76">
        <v>106</v>
      </c>
      <c r="F76">
        <v>86</v>
      </c>
      <c r="G76">
        <v>20</v>
      </c>
      <c r="H76">
        <v>0</v>
      </c>
    </row>
    <row r="77" spans="2:8" x14ac:dyDescent="0.25">
      <c r="B77" t="s">
        <v>52</v>
      </c>
      <c r="C77" t="s">
        <v>5</v>
      </c>
      <c r="D77">
        <v>4</v>
      </c>
      <c r="E77">
        <v>4</v>
      </c>
      <c r="F77">
        <v>4</v>
      </c>
      <c r="G77">
        <v>0</v>
      </c>
      <c r="H77">
        <v>0</v>
      </c>
    </row>
    <row r="78" spans="2:8" x14ac:dyDescent="0.25">
      <c r="B78" t="s">
        <v>52</v>
      </c>
      <c r="C78" t="s">
        <v>223</v>
      </c>
      <c r="D78">
        <v>211</v>
      </c>
      <c r="E78">
        <v>199</v>
      </c>
      <c r="F78">
        <v>157</v>
      </c>
      <c r="G78">
        <v>42</v>
      </c>
      <c r="H78">
        <v>0</v>
      </c>
    </row>
    <row r="79" spans="2:8" x14ac:dyDescent="0.25">
      <c r="B79" t="s">
        <v>52</v>
      </c>
      <c r="C79" t="s">
        <v>7</v>
      </c>
      <c r="D79">
        <v>49</v>
      </c>
      <c r="E79">
        <v>38</v>
      </c>
      <c r="F79">
        <v>31</v>
      </c>
      <c r="G79">
        <v>7</v>
      </c>
      <c r="H79">
        <v>0</v>
      </c>
    </row>
    <row r="80" spans="2:8" x14ac:dyDescent="0.25">
      <c r="B80" t="s">
        <v>52</v>
      </c>
      <c r="C80" t="s">
        <v>12</v>
      </c>
      <c r="D80">
        <v>81</v>
      </c>
      <c r="E80">
        <v>70</v>
      </c>
      <c r="F80">
        <v>70</v>
      </c>
      <c r="G80">
        <v>0</v>
      </c>
      <c r="H80">
        <v>0</v>
      </c>
    </row>
    <row r="81" spans="2:8" x14ac:dyDescent="0.25">
      <c r="B81" t="s">
        <v>52</v>
      </c>
      <c r="C81" t="s">
        <v>13</v>
      </c>
      <c r="D81">
        <v>2</v>
      </c>
      <c r="E81">
        <v>2</v>
      </c>
      <c r="F81">
        <v>1</v>
      </c>
      <c r="G81">
        <v>1</v>
      </c>
      <c r="H81">
        <v>0</v>
      </c>
    </row>
    <row r="82" spans="2:8" x14ac:dyDescent="0.25">
      <c r="B82" t="s">
        <v>52</v>
      </c>
      <c r="C82" t="s">
        <v>14</v>
      </c>
      <c r="D82">
        <v>36</v>
      </c>
      <c r="E82">
        <v>34</v>
      </c>
      <c r="F82">
        <v>25</v>
      </c>
      <c r="G82">
        <v>9</v>
      </c>
      <c r="H82">
        <v>0</v>
      </c>
    </row>
    <row r="83" spans="2:8" x14ac:dyDescent="0.25">
      <c r="B83" t="s">
        <v>52</v>
      </c>
      <c r="C83" t="s">
        <v>15</v>
      </c>
      <c r="D83">
        <v>9</v>
      </c>
      <c r="E83">
        <v>9</v>
      </c>
      <c r="F83">
        <v>8</v>
      </c>
      <c r="G83">
        <v>1</v>
      </c>
      <c r="H83">
        <v>0</v>
      </c>
    </row>
    <row r="84" spans="2:8" x14ac:dyDescent="0.25">
      <c r="B84" t="s">
        <v>52</v>
      </c>
      <c r="C84" t="s">
        <v>16</v>
      </c>
      <c r="D84">
        <v>121</v>
      </c>
      <c r="E84">
        <v>118</v>
      </c>
      <c r="F84">
        <v>107</v>
      </c>
      <c r="G84">
        <v>11</v>
      </c>
      <c r="H84">
        <v>0</v>
      </c>
    </row>
    <row r="85" spans="2:8" x14ac:dyDescent="0.25">
      <c r="B85" t="s">
        <v>52</v>
      </c>
      <c r="C85" t="s">
        <v>18</v>
      </c>
      <c r="D85">
        <v>31</v>
      </c>
      <c r="E85">
        <v>24</v>
      </c>
      <c r="F85">
        <v>23</v>
      </c>
      <c r="G85">
        <v>1</v>
      </c>
      <c r="H85">
        <v>0</v>
      </c>
    </row>
    <row r="86" spans="2:8" x14ac:dyDescent="0.25">
      <c r="B86" t="s">
        <v>53</v>
      </c>
      <c r="C86" t="s">
        <v>2</v>
      </c>
      <c r="D86">
        <v>6</v>
      </c>
      <c r="E86">
        <v>5</v>
      </c>
      <c r="F86">
        <v>3</v>
      </c>
      <c r="G86">
        <v>2</v>
      </c>
      <c r="H86">
        <v>0</v>
      </c>
    </row>
    <row r="87" spans="2:8" x14ac:dyDescent="0.25">
      <c r="B87" t="s">
        <v>53</v>
      </c>
      <c r="C87" t="s">
        <v>221</v>
      </c>
      <c r="D87">
        <v>67</v>
      </c>
      <c r="E87">
        <v>63</v>
      </c>
      <c r="F87">
        <v>54</v>
      </c>
      <c r="G87">
        <v>9</v>
      </c>
      <c r="H87">
        <v>0</v>
      </c>
    </row>
    <row r="88" spans="2:8" x14ac:dyDescent="0.25">
      <c r="B88" t="s">
        <v>53</v>
      </c>
      <c r="C88" t="s">
        <v>222</v>
      </c>
      <c r="D88">
        <v>121</v>
      </c>
      <c r="E88">
        <v>103</v>
      </c>
      <c r="F88">
        <v>76</v>
      </c>
      <c r="G88">
        <v>27</v>
      </c>
      <c r="H88">
        <v>0</v>
      </c>
    </row>
    <row r="89" spans="2:8" x14ac:dyDescent="0.25">
      <c r="B89" t="s">
        <v>53</v>
      </c>
      <c r="C89" t="s">
        <v>223</v>
      </c>
      <c r="D89">
        <v>94</v>
      </c>
      <c r="E89">
        <v>92</v>
      </c>
      <c r="F89">
        <v>79</v>
      </c>
      <c r="G89">
        <v>13</v>
      </c>
      <c r="H89">
        <v>0</v>
      </c>
    </row>
    <row r="90" spans="2:8" x14ac:dyDescent="0.25">
      <c r="B90" t="s">
        <v>53</v>
      </c>
      <c r="C90" t="s">
        <v>7</v>
      </c>
      <c r="D90">
        <v>29</v>
      </c>
      <c r="E90">
        <v>29</v>
      </c>
      <c r="F90">
        <v>28</v>
      </c>
      <c r="G90">
        <v>1</v>
      </c>
      <c r="H90">
        <v>0</v>
      </c>
    </row>
    <row r="91" spans="2:8" x14ac:dyDescent="0.25">
      <c r="B91" t="s">
        <v>53</v>
      </c>
      <c r="C91" t="s">
        <v>12</v>
      </c>
      <c r="D91">
        <v>6</v>
      </c>
      <c r="E91">
        <v>6</v>
      </c>
      <c r="F91">
        <v>6</v>
      </c>
      <c r="G91">
        <v>0</v>
      </c>
      <c r="H91">
        <v>0</v>
      </c>
    </row>
    <row r="92" spans="2:8" x14ac:dyDescent="0.25">
      <c r="B92" t="s">
        <v>53</v>
      </c>
      <c r="C92" t="s">
        <v>13</v>
      </c>
      <c r="D92">
        <v>4</v>
      </c>
      <c r="E92">
        <v>2</v>
      </c>
      <c r="F92">
        <v>1</v>
      </c>
      <c r="G92">
        <v>1</v>
      </c>
      <c r="H92">
        <v>0</v>
      </c>
    </row>
    <row r="93" spans="2:8" x14ac:dyDescent="0.25">
      <c r="B93" t="s">
        <v>53</v>
      </c>
      <c r="C93" t="s">
        <v>14</v>
      </c>
      <c r="D93">
        <v>17</v>
      </c>
      <c r="E93">
        <v>17</v>
      </c>
      <c r="F93">
        <v>15</v>
      </c>
      <c r="G93">
        <v>2</v>
      </c>
      <c r="H93">
        <v>0</v>
      </c>
    </row>
    <row r="94" spans="2:8" x14ac:dyDescent="0.25">
      <c r="B94" t="s">
        <v>53</v>
      </c>
      <c r="C94" t="s">
        <v>15</v>
      </c>
      <c r="D94">
        <v>7</v>
      </c>
      <c r="E94">
        <v>7</v>
      </c>
      <c r="F94">
        <v>7</v>
      </c>
      <c r="G94">
        <v>0</v>
      </c>
      <c r="H94">
        <v>0</v>
      </c>
    </row>
    <row r="95" spans="2:8" x14ac:dyDescent="0.25">
      <c r="B95" t="s">
        <v>53</v>
      </c>
      <c r="C95" t="s">
        <v>16</v>
      </c>
      <c r="D95">
        <v>84</v>
      </c>
      <c r="E95">
        <v>83</v>
      </c>
      <c r="F95">
        <v>70</v>
      </c>
      <c r="G95">
        <v>13</v>
      </c>
      <c r="H95">
        <v>0</v>
      </c>
    </row>
    <row r="96" spans="2:8" x14ac:dyDescent="0.25">
      <c r="B96" t="s">
        <v>53</v>
      </c>
      <c r="C96" t="s">
        <v>18</v>
      </c>
      <c r="D96">
        <v>25</v>
      </c>
      <c r="E96">
        <v>24</v>
      </c>
      <c r="F96">
        <v>24</v>
      </c>
      <c r="G96">
        <v>0</v>
      </c>
      <c r="H96">
        <v>0</v>
      </c>
    </row>
    <row r="97" spans="2:8" x14ac:dyDescent="0.25">
      <c r="B97" t="s">
        <v>26</v>
      </c>
      <c r="C97" t="s">
        <v>2</v>
      </c>
      <c r="D97">
        <v>5</v>
      </c>
      <c r="E97">
        <v>3</v>
      </c>
      <c r="F97">
        <v>3</v>
      </c>
      <c r="G97">
        <v>0</v>
      </c>
      <c r="H97">
        <v>0</v>
      </c>
    </row>
    <row r="98" spans="2:8" x14ac:dyDescent="0.25">
      <c r="B98" t="s">
        <v>26</v>
      </c>
      <c r="C98" t="s">
        <v>221</v>
      </c>
      <c r="D98">
        <v>104</v>
      </c>
      <c r="E98">
        <v>92</v>
      </c>
      <c r="F98">
        <v>72</v>
      </c>
      <c r="G98">
        <v>20</v>
      </c>
      <c r="H98">
        <v>2</v>
      </c>
    </row>
    <row r="99" spans="2:8" x14ac:dyDescent="0.25">
      <c r="B99" t="s">
        <v>26</v>
      </c>
      <c r="C99" t="s">
        <v>222</v>
      </c>
      <c r="D99">
        <v>191</v>
      </c>
      <c r="E99">
        <v>177</v>
      </c>
      <c r="F99">
        <v>156</v>
      </c>
      <c r="G99">
        <v>21</v>
      </c>
      <c r="H99">
        <v>0</v>
      </c>
    </row>
    <row r="100" spans="2:8" x14ac:dyDescent="0.25">
      <c r="B100" t="s">
        <v>26</v>
      </c>
      <c r="C100" t="s">
        <v>223</v>
      </c>
      <c r="D100">
        <v>173</v>
      </c>
      <c r="E100">
        <v>161</v>
      </c>
      <c r="F100">
        <v>117</v>
      </c>
      <c r="G100">
        <v>44</v>
      </c>
      <c r="H100">
        <v>1</v>
      </c>
    </row>
    <row r="101" spans="2:8" x14ac:dyDescent="0.25">
      <c r="B101" t="s">
        <v>26</v>
      </c>
      <c r="C101" t="s">
        <v>7</v>
      </c>
      <c r="D101">
        <v>44</v>
      </c>
      <c r="E101">
        <v>40</v>
      </c>
      <c r="F101">
        <v>29</v>
      </c>
      <c r="G101">
        <v>11</v>
      </c>
      <c r="H101">
        <v>0</v>
      </c>
    </row>
    <row r="102" spans="2:8" x14ac:dyDescent="0.25">
      <c r="B102" t="s">
        <v>26</v>
      </c>
      <c r="C102" t="s">
        <v>12</v>
      </c>
      <c r="D102">
        <v>71</v>
      </c>
      <c r="E102">
        <v>69</v>
      </c>
      <c r="F102">
        <v>69</v>
      </c>
      <c r="G102">
        <v>0</v>
      </c>
      <c r="H102">
        <v>0</v>
      </c>
    </row>
    <row r="103" spans="2:8" x14ac:dyDescent="0.25">
      <c r="B103" t="s">
        <v>26</v>
      </c>
      <c r="C103" t="s">
        <v>13</v>
      </c>
      <c r="D103">
        <v>9</v>
      </c>
      <c r="E103">
        <v>3</v>
      </c>
      <c r="F103">
        <v>2</v>
      </c>
      <c r="G103">
        <v>1</v>
      </c>
      <c r="H103">
        <v>0</v>
      </c>
    </row>
    <row r="104" spans="2:8" x14ac:dyDescent="0.25">
      <c r="B104" t="s">
        <v>26</v>
      </c>
      <c r="C104" t="s">
        <v>14</v>
      </c>
      <c r="D104">
        <v>43</v>
      </c>
      <c r="E104">
        <v>41</v>
      </c>
      <c r="F104">
        <v>35</v>
      </c>
      <c r="G104">
        <v>6</v>
      </c>
      <c r="H104">
        <v>0</v>
      </c>
    </row>
    <row r="105" spans="2:8" x14ac:dyDescent="0.25">
      <c r="B105" t="s">
        <v>26</v>
      </c>
      <c r="C105" t="s">
        <v>15</v>
      </c>
      <c r="D105">
        <v>17</v>
      </c>
      <c r="E105">
        <v>16</v>
      </c>
      <c r="F105">
        <v>13</v>
      </c>
      <c r="G105">
        <v>3</v>
      </c>
      <c r="H105">
        <v>0</v>
      </c>
    </row>
    <row r="106" spans="2:8" x14ac:dyDescent="0.25">
      <c r="B106" t="s">
        <v>26</v>
      </c>
      <c r="C106" t="s">
        <v>16</v>
      </c>
      <c r="D106">
        <v>131</v>
      </c>
      <c r="E106">
        <v>127</v>
      </c>
      <c r="F106">
        <v>116</v>
      </c>
      <c r="G106">
        <v>11</v>
      </c>
      <c r="H106">
        <v>0</v>
      </c>
    </row>
    <row r="107" spans="2:8" x14ac:dyDescent="0.25">
      <c r="B107" t="s">
        <v>26</v>
      </c>
      <c r="C107" t="s">
        <v>18</v>
      </c>
      <c r="D107">
        <v>31</v>
      </c>
      <c r="E107">
        <v>21</v>
      </c>
      <c r="F107">
        <v>21</v>
      </c>
      <c r="G107">
        <v>0</v>
      </c>
      <c r="H107">
        <v>0</v>
      </c>
    </row>
    <row r="108" spans="2:8" x14ac:dyDescent="0.25">
      <c r="B108" t="s">
        <v>54</v>
      </c>
      <c r="C108" t="s">
        <v>5</v>
      </c>
      <c r="D108">
        <v>1</v>
      </c>
      <c r="E108">
        <v>1</v>
      </c>
      <c r="F108">
        <v>1</v>
      </c>
      <c r="G108">
        <v>0</v>
      </c>
      <c r="H108">
        <v>0</v>
      </c>
    </row>
    <row r="109" spans="2:8" x14ac:dyDescent="0.25">
      <c r="B109" t="s">
        <v>54</v>
      </c>
      <c r="C109" t="s">
        <v>2</v>
      </c>
      <c r="D109">
        <v>2</v>
      </c>
      <c r="E109">
        <v>1</v>
      </c>
      <c r="F109">
        <v>1</v>
      </c>
      <c r="G109">
        <v>0</v>
      </c>
      <c r="H109">
        <v>0</v>
      </c>
    </row>
    <row r="110" spans="2:8" x14ac:dyDescent="0.25">
      <c r="B110" t="s">
        <v>54</v>
      </c>
      <c r="C110" t="s">
        <v>221</v>
      </c>
      <c r="D110">
        <v>62</v>
      </c>
      <c r="E110">
        <v>58</v>
      </c>
      <c r="F110">
        <v>39</v>
      </c>
      <c r="G110">
        <v>19</v>
      </c>
      <c r="H110">
        <v>0</v>
      </c>
    </row>
    <row r="111" spans="2:8" x14ac:dyDescent="0.25">
      <c r="B111" t="s">
        <v>54</v>
      </c>
      <c r="C111" t="s">
        <v>222</v>
      </c>
      <c r="D111">
        <v>153</v>
      </c>
      <c r="E111">
        <v>127</v>
      </c>
      <c r="F111">
        <v>81</v>
      </c>
      <c r="G111">
        <v>46</v>
      </c>
      <c r="H111">
        <v>2</v>
      </c>
    </row>
    <row r="112" spans="2:8" x14ac:dyDescent="0.25">
      <c r="B112" t="s">
        <v>54</v>
      </c>
      <c r="C112" t="s">
        <v>223</v>
      </c>
      <c r="D112">
        <v>125</v>
      </c>
      <c r="E112">
        <v>116</v>
      </c>
      <c r="F112">
        <v>70</v>
      </c>
      <c r="G112">
        <v>46</v>
      </c>
      <c r="H112">
        <v>1</v>
      </c>
    </row>
    <row r="113" spans="2:8" x14ac:dyDescent="0.25">
      <c r="B113" t="s">
        <v>54</v>
      </c>
      <c r="C113" t="s">
        <v>7</v>
      </c>
      <c r="D113">
        <v>50</v>
      </c>
      <c r="E113">
        <v>48</v>
      </c>
      <c r="F113">
        <v>31</v>
      </c>
      <c r="G113">
        <v>17</v>
      </c>
      <c r="H113">
        <v>0</v>
      </c>
    </row>
    <row r="114" spans="2:8" x14ac:dyDescent="0.25">
      <c r="B114" t="s">
        <v>54</v>
      </c>
      <c r="C114" t="s">
        <v>12</v>
      </c>
      <c r="D114">
        <v>19</v>
      </c>
      <c r="E114">
        <v>17</v>
      </c>
      <c r="F114">
        <v>15</v>
      </c>
      <c r="G114">
        <v>2</v>
      </c>
      <c r="H114">
        <v>0</v>
      </c>
    </row>
    <row r="115" spans="2:8" x14ac:dyDescent="0.25">
      <c r="B115" t="s">
        <v>54</v>
      </c>
      <c r="C115" t="s">
        <v>13</v>
      </c>
      <c r="D115">
        <v>2</v>
      </c>
      <c r="E115">
        <v>1</v>
      </c>
      <c r="F115">
        <v>0</v>
      </c>
      <c r="G115">
        <v>1</v>
      </c>
      <c r="H115">
        <v>0</v>
      </c>
    </row>
    <row r="116" spans="2:8" x14ac:dyDescent="0.25">
      <c r="B116" t="s">
        <v>54</v>
      </c>
      <c r="C116" t="s">
        <v>14</v>
      </c>
      <c r="D116">
        <v>14</v>
      </c>
      <c r="E116">
        <v>13</v>
      </c>
      <c r="F116">
        <v>11</v>
      </c>
      <c r="G116">
        <v>2</v>
      </c>
      <c r="H116">
        <v>0</v>
      </c>
    </row>
    <row r="117" spans="2:8" x14ac:dyDescent="0.25">
      <c r="B117" t="s">
        <v>54</v>
      </c>
      <c r="C117" t="s">
        <v>15</v>
      </c>
      <c r="D117">
        <v>4</v>
      </c>
      <c r="E117">
        <v>4</v>
      </c>
      <c r="F117">
        <v>3</v>
      </c>
      <c r="G117">
        <v>1</v>
      </c>
      <c r="H117">
        <v>0</v>
      </c>
    </row>
    <row r="118" spans="2:8" x14ac:dyDescent="0.25">
      <c r="B118" t="s">
        <v>54</v>
      </c>
      <c r="C118" t="s">
        <v>16</v>
      </c>
      <c r="D118">
        <v>92</v>
      </c>
      <c r="E118">
        <v>92</v>
      </c>
      <c r="F118">
        <v>79</v>
      </c>
      <c r="G118">
        <v>13</v>
      </c>
      <c r="H118">
        <v>0</v>
      </c>
    </row>
    <row r="119" spans="2:8" x14ac:dyDescent="0.25">
      <c r="B119" t="s">
        <v>54</v>
      </c>
      <c r="C119" t="s">
        <v>18</v>
      </c>
      <c r="D119">
        <v>14</v>
      </c>
      <c r="E119">
        <v>12</v>
      </c>
      <c r="F119">
        <v>12</v>
      </c>
      <c r="G119">
        <v>0</v>
      </c>
      <c r="H119">
        <v>0</v>
      </c>
    </row>
    <row r="120" spans="2:8" x14ac:dyDescent="0.25">
      <c r="B120" t="s">
        <v>27</v>
      </c>
      <c r="C120" t="s">
        <v>2</v>
      </c>
      <c r="D120">
        <v>9</v>
      </c>
      <c r="E120">
        <v>9</v>
      </c>
      <c r="F120">
        <v>8</v>
      </c>
      <c r="G120">
        <v>1</v>
      </c>
      <c r="H120">
        <v>0</v>
      </c>
    </row>
    <row r="121" spans="2:8" x14ac:dyDescent="0.25">
      <c r="B121" t="s">
        <v>27</v>
      </c>
      <c r="C121" t="s">
        <v>221</v>
      </c>
      <c r="D121">
        <v>69</v>
      </c>
      <c r="E121">
        <v>62</v>
      </c>
      <c r="F121">
        <v>52</v>
      </c>
      <c r="G121">
        <v>10</v>
      </c>
      <c r="H121">
        <v>2</v>
      </c>
    </row>
    <row r="122" spans="2:8" x14ac:dyDescent="0.25">
      <c r="B122" t="s">
        <v>27</v>
      </c>
      <c r="C122" t="s">
        <v>222</v>
      </c>
      <c r="D122">
        <v>132</v>
      </c>
      <c r="E122">
        <v>122</v>
      </c>
      <c r="F122">
        <v>86</v>
      </c>
      <c r="G122">
        <v>36</v>
      </c>
      <c r="H122">
        <v>0</v>
      </c>
    </row>
    <row r="123" spans="2:8" x14ac:dyDescent="0.25">
      <c r="B123" t="s">
        <v>27</v>
      </c>
      <c r="C123" t="s">
        <v>223</v>
      </c>
      <c r="D123">
        <v>104</v>
      </c>
      <c r="E123">
        <v>101</v>
      </c>
      <c r="F123">
        <v>71</v>
      </c>
      <c r="G123">
        <v>30</v>
      </c>
      <c r="H123">
        <v>1</v>
      </c>
    </row>
    <row r="124" spans="2:8" x14ac:dyDescent="0.25">
      <c r="B124" t="s">
        <v>27</v>
      </c>
      <c r="C124" t="s">
        <v>7</v>
      </c>
      <c r="D124">
        <v>38</v>
      </c>
      <c r="E124">
        <v>37</v>
      </c>
      <c r="F124">
        <v>35</v>
      </c>
      <c r="G124">
        <v>2</v>
      </c>
      <c r="H124">
        <v>0</v>
      </c>
    </row>
    <row r="125" spans="2:8" x14ac:dyDescent="0.25">
      <c r="B125" t="s">
        <v>27</v>
      </c>
      <c r="C125" t="s">
        <v>12</v>
      </c>
      <c r="D125">
        <v>13</v>
      </c>
      <c r="E125">
        <v>11</v>
      </c>
      <c r="F125">
        <v>11</v>
      </c>
      <c r="G125">
        <v>0</v>
      </c>
      <c r="H125">
        <v>0</v>
      </c>
    </row>
    <row r="126" spans="2:8" x14ac:dyDescent="0.25">
      <c r="B126" t="s">
        <v>27</v>
      </c>
      <c r="C126" t="s">
        <v>13</v>
      </c>
      <c r="D126">
        <v>76</v>
      </c>
      <c r="E126">
        <v>59</v>
      </c>
      <c r="F126">
        <v>47</v>
      </c>
      <c r="G126">
        <v>12</v>
      </c>
      <c r="H126">
        <v>0</v>
      </c>
    </row>
    <row r="127" spans="2:8" x14ac:dyDescent="0.25">
      <c r="B127" t="s">
        <v>27</v>
      </c>
      <c r="C127" t="s">
        <v>14</v>
      </c>
      <c r="D127">
        <v>17</v>
      </c>
      <c r="E127">
        <v>17</v>
      </c>
      <c r="F127">
        <v>17</v>
      </c>
      <c r="G127">
        <v>0</v>
      </c>
      <c r="H127">
        <v>0</v>
      </c>
    </row>
    <row r="128" spans="2:8" x14ac:dyDescent="0.25">
      <c r="B128" t="s">
        <v>27</v>
      </c>
      <c r="C128" t="s">
        <v>15</v>
      </c>
      <c r="D128">
        <v>6</v>
      </c>
      <c r="E128">
        <v>5</v>
      </c>
      <c r="F128">
        <v>5</v>
      </c>
      <c r="G128">
        <v>0</v>
      </c>
      <c r="H128">
        <v>0</v>
      </c>
    </row>
    <row r="129" spans="2:8" x14ac:dyDescent="0.25">
      <c r="B129" t="s">
        <v>27</v>
      </c>
      <c r="C129" t="s">
        <v>16</v>
      </c>
      <c r="D129">
        <v>87</v>
      </c>
      <c r="E129">
        <v>87</v>
      </c>
      <c r="F129">
        <v>73</v>
      </c>
      <c r="G129">
        <v>14</v>
      </c>
      <c r="H129">
        <v>0</v>
      </c>
    </row>
    <row r="130" spans="2:8" x14ac:dyDescent="0.25">
      <c r="B130" t="s">
        <v>27</v>
      </c>
      <c r="C130" t="s">
        <v>18</v>
      </c>
      <c r="D130">
        <v>36</v>
      </c>
      <c r="E130">
        <v>33</v>
      </c>
      <c r="F130">
        <v>32</v>
      </c>
      <c r="G130">
        <v>1</v>
      </c>
      <c r="H130">
        <v>0</v>
      </c>
    </row>
    <row r="131" spans="2:8" x14ac:dyDescent="0.25">
      <c r="B131" t="s">
        <v>169</v>
      </c>
      <c r="C131" t="s">
        <v>1</v>
      </c>
      <c r="D131">
        <v>3</v>
      </c>
      <c r="E131">
        <v>2</v>
      </c>
      <c r="F131">
        <v>2</v>
      </c>
      <c r="G131">
        <v>0</v>
      </c>
      <c r="H131">
        <v>1</v>
      </c>
    </row>
    <row r="132" spans="2:8" x14ac:dyDescent="0.25">
      <c r="B132" t="s">
        <v>169</v>
      </c>
      <c r="C132" t="s">
        <v>2</v>
      </c>
      <c r="D132">
        <v>18</v>
      </c>
      <c r="E132">
        <v>18</v>
      </c>
      <c r="F132">
        <v>18</v>
      </c>
      <c r="G132">
        <v>0</v>
      </c>
      <c r="H132">
        <v>0</v>
      </c>
    </row>
    <row r="133" spans="2:8" x14ac:dyDescent="0.25">
      <c r="B133" t="s">
        <v>169</v>
      </c>
      <c r="C133" t="s">
        <v>221</v>
      </c>
      <c r="D133">
        <v>109</v>
      </c>
      <c r="E133">
        <v>102</v>
      </c>
      <c r="F133">
        <v>64</v>
      </c>
      <c r="G133">
        <v>38</v>
      </c>
      <c r="H133">
        <v>0</v>
      </c>
    </row>
    <row r="134" spans="2:8" x14ac:dyDescent="0.25">
      <c r="B134" t="s">
        <v>169</v>
      </c>
      <c r="C134" t="s">
        <v>222</v>
      </c>
      <c r="D134">
        <v>153</v>
      </c>
      <c r="E134">
        <v>133</v>
      </c>
      <c r="F134">
        <v>112</v>
      </c>
      <c r="G134">
        <v>21</v>
      </c>
      <c r="H134">
        <v>2</v>
      </c>
    </row>
    <row r="135" spans="2:8" x14ac:dyDescent="0.25">
      <c r="B135" t="s">
        <v>169</v>
      </c>
      <c r="C135" t="s">
        <v>223</v>
      </c>
      <c r="D135">
        <v>129</v>
      </c>
      <c r="E135">
        <v>127</v>
      </c>
      <c r="F135">
        <v>68</v>
      </c>
      <c r="G135">
        <v>59</v>
      </c>
      <c r="H135">
        <v>0</v>
      </c>
    </row>
    <row r="136" spans="2:8" x14ac:dyDescent="0.25">
      <c r="B136" t="s">
        <v>169</v>
      </c>
      <c r="C136" t="s">
        <v>7</v>
      </c>
      <c r="D136">
        <v>80</v>
      </c>
      <c r="E136">
        <v>76</v>
      </c>
      <c r="F136">
        <v>49</v>
      </c>
      <c r="G136">
        <v>27</v>
      </c>
      <c r="H136">
        <v>0</v>
      </c>
    </row>
    <row r="137" spans="2:8" x14ac:dyDescent="0.25">
      <c r="B137" t="s">
        <v>169</v>
      </c>
      <c r="C137" t="s">
        <v>12</v>
      </c>
      <c r="D137">
        <v>68</v>
      </c>
      <c r="E137">
        <v>59</v>
      </c>
      <c r="F137">
        <v>59</v>
      </c>
      <c r="G137">
        <v>0</v>
      </c>
      <c r="H137">
        <v>0</v>
      </c>
    </row>
    <row r="138" spans="2:8" x14ac:dyDescent="0.25">
      <c r="B138" t="s">
        <v>169</v>
      </c>
      <c r="C138" t="s">
        <v>13</v>
      </c>
      <c r="D138">
        <v>2</v>
      </c>
      <c r="E138">
        <v>1</v>
      </c>
      <c r="F138">
        <v>0</v>
      </c>
      <c r="G138">
        <v>1</v>
      </c>
      <c r="H138">
        <v>0</v>
      </c>
    </row>
    <row r="139" spans="2:8" x14ac:dyDescent="0.25">
      <c r="B139" t="s">
        <v>169</v>
      </c>
      <c r="C139" t="s">
        <v>14</v>
      </c>
      <c r="D139">
        <v>48</v>
      </c>
      <c r="E139">
        <v>40</v>
      </c>
      <c r="F139">
        <v>19</v>
      </c>
      <c r="G139">
        <v>21</v>
      </c>
      <c r="H139">
        <v>3</v>
      </c>
    </row>
    <row r="140" spans="2:8" x14ac:dyDescent="0.25">
      <c r="B140" t="s">
        <v>169</v>
      </c>
      <c r="C140" t="s">
        <v>15</v>
      </c>
      <c r="D140">
        <v>11</v>
      </c>
      <c r="E140">
        <v>10</v>
      </c>
      <c r="F140">
        <v>9</v>
      </c>
      <c r="G140">
        <v>1</v>
      </c>
      <c r="H140">
        <v>0</v>
      </c>
    </row>
    <row r="141" spans="2:8" x14ac:dyDescent="0.25">
      <c r="B141" t="s">
        <v>169</v>
      </c>
      <c r="C141" t="s">
        <v>16</v>
      </c>
      <c r="D141">
        <v>150</v>
      </c>
      <c r="E141">
        <v>148</v>
      </c>
      <c r="F141">
        <v>122</v>
      </c>
      <c r="G141">
        <v>26</v>
      </c>
      <c r="H141">
        <v>0</v>
      </c>
    </row>
    <row r="142" spans="2:8" x14ac:dyDescent="0.25">
      <c r="B142" t="s">
        <v>169</v>
      </c>
      <c r="C142" t="s">
        <v>18</v>
      </c>
      <c r="D142">
        <v>41</v>
      </c>
      <c r="E142">
        <v>41</v>
      </c>
      <c r="F142">
        <v>41</v>
      </c>
      <c r="G142">
        <v>0</v>
      </c>
      <c r="H142">
        <v>0</v>
      </c>
    </row>
    <row r="143" spans="2:8" x14ac:dyDescent="0.25">
      <c r="B143" t="s">
        <v>55</v>
      </c>
      <c r="C143" t="s">
        <v>221</v>
      </c>
      <c r="D143">
        <v>39</v>
      </c>
      <c r="E143">
        <v>37</v>
      </c>
      <c r="F143">
        <v>22</v>
      </c>
      <c r="G143">
        <v>15</v>
      </c>
      <c r="H143">
        <v>1</v>
      </c>
    </row>
    <row r="144" spans="2:8" x14ac:dyDescent="0.25">
      <c r="B144" t="s">
        <v>55</v>
      </c>
      <c r="C144" t="s">
        <v>222</v>
      </c>
      <c r="D144">
        <v>101</v>
      </c>
      <c r="E144">
        <v>84</v>
      </c>
      <c r="F144">
        <v>55</v>
      </c>
      <c r="G144">
        <v>29</v>
      </c>
      <c r="H144">
        <v>3</v>
      </c>
    </row>
    <row r="145" spans="2:8" x14ac:dyDescent="0.25">
      <c r="B145" t="s">
        <v>55</v>
      </c>
      <c r="C145" t="s">
        <v>223</v>
      </c>
      <c r="D145">
        <v>21</v>
      </c>
      <c r="E145">
        <v>20</v>
      </c>
      <c r="F145">
        <v>10</v>
      </c>
      <c r="G145">
        <v>10</v>
      </c>
      <c r="H145">
        <v>0</v>
      </c>
    </row>
    <row r="146" spans="2:8" x14ac:dyDescent="0.25">
      <c r="B146" t="s">
        <v>55</v>
      </c>
      <c r="C146" t="s">
        <v>7</v>
      </c>
      <c r="D146">
        <v>3</v>
      </c>
      <c r="E146">
        <v>3</v>
      </c>
      <c r="F146">
        <v>1</v>
      </c>
      <c r="G146">
        <v>2</v>
      </c>
      <c r="H146">
        <v>0</v>
      </c>
    </row>
    <row r="147" spans="2:8" x14ac:dyDescent="0.25">
      <c r="B147" t="s">
        <v>55</v>
      </c>
      <c r="C147" t="s">
        <v>12</v>
      </c>
      <c r="D147">
        <v>32</v>
      </c>
      <c r="E147">
        <v>31</v>
      </c>
      <c r="F147">
        <v>31</v>
      </c>
      <c r="G147">
        <v>0</v>
      </c>
      <c r="H147">
        <v>0</v>
      </c>
    </row>
    <row r="148" spans="2:8" x14ac:dyDescent="0.25">
      <c r="B148" t="s">
        <v>55</v>
      </c>
      <c r="C148" t="s">
        <v>14</v>
      </c>
      <c r="D148">
        <v>20</v>
      </c>
      <c r="E148">
        <v>20</v>
      </c>
      <c r="F148">
        <v>12</v>
      </c>
      <c r="G148">
        <v>8</v>
      </c>
      <c r="H148">
        <v>0</v>
      </c>
    </row>
    <row r="149" spans="2:8" x14ac:dyDescent="0.25">
      <c r="B149" t="s">
        <v>55</v>
      </c>
      <c r="C149" t="s">
        <v>15</v>
      </c>
      <c r="D149">
        <v>6</v>
      </c>
      <c r="E149">
        <v>6</v>
      </c>
      <c r="F149">
        <v>6</v>
      </c>
      <c r="G149">
        <v>0</v>
      </c>
      <c r="H149">
        <v>0</v>
      </c>
    </row>
    <row r="150" spans="2:8" x14ac:dyDescent="0.25">
      <c r="B150" t="s">
        <v>55</v>
      </c>
      <c r="C150" t="s">
        <v>16</v>
      </c>
      <c r="D150">
        <v>26</v>
      </c>
      <c r="E150">
        <v>26</v>
      </c>
      <c r="F150">
        <v>23</v>
      </c>
      <c r="G150">
        <v>3</v>
      </c>
      <c r="H150">
        <v>0</v>
      </c>
    </row>
    <row r="151" spans="2:8" x14ac:dyDescent="0.25">
      <c r="B151" t="s">
        <v>55</v>
      </c>
      <c r="C151" t="s">
        <v>18</v>
      </c>
      <c r="D151">
        <v>1</v>
      </c>
      <c r="E151">
        <v>1</v>
      </c>
      <c r="F151">
        <v>1</v>
      </c>
      <c r="G151">
        <v>0</v>
      </c>
      <c r="H151">
        <v>0</v>
      </c>
    </row>
    <row r="152" spans="2:8" x14ac:dyDescent="0.25">
      <c r="B152" t="s">
        <v>24</v>
      </c>
      <c r="C152" t="s">
        <v>2</v>
      </c>
      <c r="D152">
        <v>33</v>
      </c>
      <c r="E152">
        <v>30</v>
      </c>
      <c r="F152">
        <v>27</v>
      </c>
      <c r="G152">
        <v>3</v>
      </c>
      <c r="H152">
        <v>0</v>
      </c>
    </row>
    <row r="153" spans="2:8" x14ac:dyDescent="0.25">
      <c r="B153" t="s">
        <v>24</v>
      </c>
      <c r="C153" t="s">
        <v>1</v>
      </c>
      <c r="D153">
        <v>1</v>
      </c>
      <c r="E153">
        <v>1</v>
      </c>
      <c r="F153">
        <v>0</v>
      </c>
      <c r="G153">
        <v>1</v>
      </c>
      <c r="H153">
        <v>0</v>
      </c>
    </row>
    <row r="154" spans="2:8" x14ac:dyDescent="0.25">
      <c r="B154" t="s">
        <v>24</v>
      </c>
      <c r="C154" t="s">
        <v>221</v>
      </c>
      <c r="D154">
        <v>303</v>
      </c>
      <c r="E154">
        <v>227</v>
      </c>
      <c r="F154">
        <v>165</v>
      </c>
      <c r="G154">
        <v>62</v>
      </c>
      <c r="H154">
        <v>0</v>
      </c>
    </row>
    <row r="155" spans="2:8" x14ac:dyDescent="0.25">
      <c r="B155" t="s">
        <v>24</v>
      </c>
      <c r="C155" t="s">
        <v>222</v>
      </c>
      <c r="D155">
        <v>508</v>
      </c>
      <c r="E155">
        <v>412</v>
      </c>
      <c r="F155">
        <v>317</v>
      </c>
      <c r="G155">
        <v>95</v>
      </c>
      <c r="H155">
        <v>2</v>
      </c>
    </row>
    <row r="156" spans="2:8" x14ac:dyDescent="0.25">
      <c r="B156" t="s">
        <v>24</v>
      </c>
      <c r="C156" t="s">
        <v>223</v>
      </c>
      <c r="D156">
        <v>459</v>
      </c>
      <c r="E156">
        <v>407</v>
      </c>
      <c r="F156">
        <v>270</v>
      </c>
      <c r="G156">
        <v>137</v>
      </c>
      <c r="H156">
        <v>0</v>
      </c>
    </row>
    <row r="157" spans="2:8" x14ac:dyDescent="0.25">
      <c r="B157" t="s">
        <v>24</v>
      </c>
      <c r="C157" t="s">
        <v>7</v>
      </c>
      <c r="D157">
        <v>159</v>
      </c>
      <c r="E157">
        <v>126</v>
      </c>
      <c r="F157">
        <v>74</v>
      </c>
      <c r="G157">
        <v>52</v>
      </c>
      <c r="H157">
        <v>0</v>
      </c>
    </row>
    <row r="158" spans="2:8" x14ac:dyDescent="0.25">
      <c r="B158" t="s">
        <v>24</v>
      </c>
      <c r="C158" t="s">
        <v>10</v>
      </c>
      <c r="D158">
        <v>1</v>
      </c>
      <c r="E158">
        <v>1</v>
      </c>
      <c r="F158">
        <v>0</v>
      </c>
      <c r="G158">
        <v>1</v>
      </c>
      <c r="H158">
        <v>0</v>
      </c>
    </row>
    <row r="159" spans="2:8" x14ac:dyDescent="0.25">
      <c r="B159" t="s">
        <v>24</v>
      </c>
      <c r="C159" t="s">
        <v>12</v>
      </c>
      <c r="D159">
        <v>189</v>
      </c>
      <c r="E159">
        <v>165</v>
      </c>
      <c r="F159">
        <v>162</v>
      </c>
      <c r="G159">
        <v>3</v>
      </c>
      <c r="H159">
        <v>0</v>
      </c>
    </row>
    <row r="160" spans="2:8" x14ac:dyDescent="0.25">
      <c r="B160" t="s">
        <v>24</v>
      </c>
      <c r="C160" t="s">
        <v>13</v>
      </c>
      <c r="D160">
        <v>84</v>
      </c>
      <c r="E160">
        <v>60</v>
      </c>
      <c r="F160">
        <v>41</v>
      </c>
      <c r="G160">
        <v>19</v>
      </c>
      <c r="H160">
        <v>0</v>
      </c>
    </row>
    <row r="161" spans="2:8" x14ac:dyDescent="0.25">
      <c r="B161" t="s">
        <v>24</v>
      </c>
      <c r="C161" t="s">
        <v>14</v>
      </c>
      <c r="D161">
        <v>114</v>
      </c>
      <c r="E161">
        <v>91</v>
      </c>
      <c r="F161">
        <v>71</v>
      </c>
      <c r="G161">
        <v>20</v>
      </c>
      <c r="H161">
        <v>0</v>
      </c>
    </row>
    <row r="162" spans="2:8" x14ac:dyDescent="0.25">
      <c r="B162" t="s">
        <v>24</v>
      </c>
      <c r="C162" t="s">
        <v>15</v>
      </c>
      <c r="D162">
        <v>60</v>
      </c>
      <c r="E162">
        <v>52</v>
      </c>
      <c r="F162">
        <v>45</v>
      </c>
      <c r="G162">
        <v>7</v>
      </c>
      <c r="H162">
        <v>0</v>
      </c>
    </row>
    <row r="163" spans="2:8" x14ac:dyDescent="0.25">
      <c r="B163" t="s">
        <v>24</v>
      </c>
      <c r="C163" t="s">
        <v>16</v>
      </c>
      <c r="D163">
        <v>370</v>
      </c>
      <c r="E163">
        <v>351</v>
      </c>
      <c r="F163">
        <v>277</v>
      </c>
      <c r="G163">
        <v>74</v>
      </c>
      <c r="H163">
        <v>0</v>
      </c>
    </row>
    <row r="164" spans="2:8" x14ac:dyDescent="0.25">
      <c r="B164" t="s">
        <v>24</v>
      </c>
      <c r="C164" t="s">
        <v>18</v>
      </c>
      <c r="D164">
        <v>47</v>
      </c>
      <c r="E164">
        <v>34</v>
      </c>
      <c r="F164">
        <v>34</v>
      </c>
      <c r="G164">
        <v>0</v>
      </c>
      <c r="H164">
        <v>0</v>
      </c>
    </row>
    <row r="165" spans="2:8" x14ac:dyDescent="0.25">
      <c r="B165" t="s">
        <v>24</v>
      </c>
      <c r="C165" t="s">
        <v>16</v>
      </c>
      <c r="D165">
        <v>20</v>
      </c>
      <c r="E165">
        <v>20</v>
      </c>
      <c r="F165">
        <v>13</v>
      </c>
      <c r="G165">
        <v>7</v>
      </c>
      <c r="H165">
        <v>0</v>
      </c>
    </row>
    <row r="166" spans="2:8" x14ac:dyDescent="0.25">
      <c r="B166" t="s">
        <v>24</v>
      </c>
      <c r="C166" t="s">
        <v>221</v>
      </c>
      <c r="D166">
        <v>2</v>
      </c>
      <c r="E166">
        <v>2</v>
      </c>
      <c r="F166">
        <v>1</v>
      </c>
      <c r="G166">
        <v>1</v>
      </c>
      <c r="H166">
        <v>0</v>
      </c>
    </row>
    <row r="167" spans="2:8" x14ac:dyDescent="0.25">
      <c r="B167" t="s">
        <v>24</v>
      </c>
      <c r="C167" t="s">
        <v>223</v>
      </c>
      <c r="D167">
        <v>11</v>
      </c>
      <c r="E167">
        <v>11</v>
      </c>
      <c r="F167">
        <v>11</v>
      </c>
      <c r="G167">
        <v>0</v>
      </c>
      <c r="H167">
        <v>0</v>
      </c>
    </row>
    <row r="168" spans="2:8" x14ac:dyDescent="0.25">
      <c r="B168" t="s">
        <v>24</v>
      </c>
      <c r="C168" t="s">
        <v>7</v>
      </c>
      <c r="D168">
        <v>5</v>
      </c>
      <c r="E168">
        <v>5</v>
      </c>
      <c r="F168">
        <v>4</v>
      </c>
      <c r="G168">
        <v>1</v>
      </c>
      <c r="H168">
        <v>0</v>
      </c>
    </row>
    <row r="169" spans="2:8" x14ac:dyDescent="0.25">
      <c r="B169" t="s">
        <v>24</v>
      </c>
      <c r="C169" t="s">
        <v>12</v>
      </c>
      <c r="D169">
        <v>2</v>
      </c>
      <c r="E169">
        <v>2</v>
      </c>
      <c r="F169">
        <v>2</v>
      </c>
      <c r="G169">
        <v>0</v>
      </c>
      <c r="H169">
        <v>0</v>
      </c>
    </row>
    <row r="170" spans="2:8" x14ac:dyDescent="0.25">
      <c r="B170" t="s">
        <v>24</v>
      </c>
      <c r="C170" t="s">
        <v>18</v>
      </c>
      <c r="D170">
        <v>3</v>
      </c>
      <c r="E170">
        <v>3</v>
      </c>
      <c r="F170">
        <v>3</v>
      </c>
      <c r="G170">
        <v>0</v>
      </c>
      <c r="H170">
        <v>0</v>
      </c>
    </row>
    <row r="171" spans="2:8" x14ac:dyDescent="0.25">
      <c r="B171" t="s">
        <v>28</v>
      </c>
      <c r="C171" t="s">
        <v>2</v>
      </c>
      <c r="D171">
        <v>23</v>
      </c>
      <c r="E171">
        <v>18</v>
      </c>
      <c r="F171">
        <v>17</v>
      </c>
      <c r="G171">
        <v>1</v>
      </c>
      <c r="H171">
        <v>0</v>
      </c>
    </row>
    <row r="172" spans="2:8" x14ac:dyDescent="0.25">
      <c r="B172" t="s">
        <v>28</v>
      </c>
      <c r="C172" t="s">
        <v>221</v>
      </c>
      <c r="D172">
        <v>125</v>
      </c>
      <c r="E172">
        <v>114</v>
      </c>
      <c r="F172">
        <v>72</v>
      </c>
      <c r="G172">
        <v>42</v>
      </c>
      <c r="H172">
        <v>0</v>
      </c>
    </row>
    <row r="173" spans="2:8" x14ac:dyDescent="0.25">
      <c r="B173" t="s">
        <v>28</v>
      </c>
      <c r="C173" t="s">
        <v>222</v>
      </c>
      <c r="D173">
        <v>181</v>
      </c>
      <c r="E173">
        <v>165</v>
      </c>
      <c r="F173">
        <v>106</v>
      </c>
      <c r="G173">
        <v>59</v>
      </c>
      <c r="H173">
        <v>0</v>
      </c>
    </row>
    <row r="174" spans="2:8" x14ac:dyDescent="0.25">
      <c r="B174" t="s">
        <v>28</v>
      </c>
      <c r="C174" t="s">
        <v>223</v>
      </c>
      <c r="D174">
        <v>190</v>
      </c>
      <c r="E174">
        <v>178</v>
      </c>
      <c r="F174">
        <v>139</v>
      </c>
      <c r="G174">
        <v>39</v>
      </c>
      <c r="H174">
        <v>1</v>
      </c>
    </row>
    <row r="175" spans="2:8" x14ac:dyDescent="0.25">
      <c r="B175" t="s">
        <v>28</v>
      </c>
      <c r="C175" t="s">
        <v>7</v>
      </c>
      <c r="D175">
        <v>99</v>
      </c>
      <c r="E175">
        <v>93</v>
      </c>
      <c r="F175">
        <v>64</v>
      </c>
      <c r="G175">
        <v>29</v>
      </c>
      <c r="H175">
        <v>1</v>
      </c>
    </row>
    <row r="176" spans="2:8" x14ac:dyDescent="0.25">
      <c r="B176" t="s">
        <v>28</v>
      </c>
      <c r="C176" t="s">
        <v>12</v>
      </c>
      <c r="D176">
        <v>147</v>
      </c>
      <c r="E176">
        <v>138</v>
      </c>
      <c r="F176">
        <v>137</v>
      </c>
      <c r="G176">
        <v>1</v>
      </c>
      <c r="H176">
        <v>0</v>
      </c>
    </row>
    <row r="177" spans="2:8" x14ac:dyDescent="0.25">
      <c r="B177" t="s">
        <v>28</v>
      </c>
      <c r="C177" t="s">
        <v>13</v>
      </c>
      <c r="D177">
        <v>13</v>
      </c>
      <c r="E177">
        <v>13</v>
      </c>
      <c r="F177">
        <v>7</v>
      </c>
      <c r="G177">
        <v>6</v>
      </c>
      <c r="H177">
        <v>0</v>
      </c>
    </row>
    <row r="178" spans="2:8" x14ac:dyDescent="0.25">
      <c r="B178" t="s">
        <v>28</v>
      </c>
      <c r="C178" t="s">
        <v>14</v>
      </c>
      <c r="D178">
        <v>31</v>
      </c>
      <c r="E178">
        <v>31</v>
      </c>
      <c r="F178">
        <v>17</v>
      </c>
      <c r="G178">
        <v>14</v>
      </c>
      <c r="H178">
        <v>0</v>
      </c>
    </row>
    <row r="179" spans="2:8" x14ac:dyDescent="0.25">
      <c r="B179" t="s">
        <v>28</v>
      </c>
      <c r="C179" t="s">
        <v>15</v>
      </c>
      <c r="D179">
        <v>12</v>
      </c>
      <c r="E179">
        <v>12</v>
      </c>
      <c r="F179">
        <v>9</v>
      </c>
      <c r="G179">
        <v>3</v>
      </c>
      <c r="H179">
        <v>0</v>
      </c>
    </row>
    <row r="180" spans="2:8" x14ac:dyDescent="0.25">
      <c r="B180" t="s">
        <v>28</v>
      </c>
      <c r="C180" t="s">
        <v>16</v>
      </c>
      <c r="D180">
        <v>136</v>
      </c>
      <c r="E180">
        <v>134</v>
      </c>
      <c r="F180">
        <v>123</v>
      </c>
      <c r="G180">
        <v>11</v>
      </c>
      <c r="H180">
        <v>0</v>
      </c>
    </row>
    <row r="181" spans="2:8" x14ac:dyDescent="0.25">
      <c r="B181" t="s">
        <v>28</v>
      </c>
      <c r="C181" t="s">
        <v>18</v>
      </c>
      <c r="D181">
        <v>38</v>
      </c>
      <c r="E181">
        <v>33</v>
      </c>
      <c r="F181">
        <v>33</v>
      </c>
      <c r="G181">
        <v>0</v>
      </c>
      <c r="H181">
        <v>0</v>
      </c>
    </row>
    <row r="182" spans="2:8" x14ac:dyDescent="0.25">
      <c r="B182" t="s">
        <v>29</v>
      </c>
      <c r="C182" t="s">
        <v>222</v>
      </c>
      <c r="D182">
        <v>68</v>
      </c>
      <c r="E182">
        <v>62</v>
      </c>
      <c r="F182">
        <v>49</v>
      </c>
      <c r="G182">
        <v>13</v>
      </c>
      <c r="H182">
        <v>0</v>
      </c>
    </row>
    <row r="183" spans="2:8" x14ac:dyDescent="0.25">
      <c r="B183" t="s">
        <v>29</v>
      </c>
      <c r="C183" t="s">
        <v>2</v>
      </c>
      <c r="D183">
        <v>6</v>
      </c>
      <c r="E183">
        <v>6</v>
      </c>
      <c r="F183">
        <v>5</v>
      </c>
      <c r="G183">
        <v>1</v>
      </c>
      <c r="H183">
        <v>0</v>
      </c>
    </row>
    <row r="184" spans="2:8" x14ac:dyDescent="0.25">
      <c r="B184" t="s">
        <v>29</v>
      </c>
      <c r="C184" t="s">
        <v>221</v>
      </c>
      <c r="D184">
        <v>49</v>
      </c>
      <c r="E184">
        <v>48</v>
      </c>
      <c r="F184">
        <v>32</v>
      </c>
      <c r="G184">
        <v>16</v>
      </c>
      <c r="H184">
        <v>0</v>
      </c>
    </row>
    <row r="185" spans="2:8" x14ac:dyDescent="0.25">
      <c r="B185" t="s">
        <v>29</v>
      </c>
      <c r="C185" t="s">
        <v>223</v>
      </c>
      <c r="D185">
        <v>76</v>
      </c>
      <c r="E185">
        <v>76</v>
      </c>
      <c r="F185">
        <v>57</v>
      </c>
      <c r="G185">
        <v>19</v>
      </c>
      <c r="H185">
        <v>0</v>
      </c>
    </row>
    <row r="186" spans="2:8" x14ac:dyDescent="0.25">
      <c r="B186" t="s">
        <v>29</v>
      </c>
      <c r="C186" t="s">
        <v>7</v>
      </c>
      <c r="D186">
        <v>21</v>
      </c>
      <c r="E186">
        <v>20</v>
      </c>
      <c r="F186">
        <v>13</v>
      </c>
      <c r="G186">
        <v>7</v>
      </c>
      <c r="H186">
        <v>0</v>
      </c>
    </row>
    <row r="187" spans="2:8" x14ac:dyDescent="0.25">
      <c r="B187" t="s">
        <v>29</v>
      </c>
      <c r="C187" t="s">
        <v>12</v>
      </c>
      <c r="D187">
        <v>12</v>
      </c>
      <c r="E187">
        <v>9</v>
      </c>
      <c r="F187">
        <v>9</v>
      </c>
      <c r="G187">
        <v>0</v>
      </c>
      <c r="H187">
        <v>0</v>
      </c>
    </row>
    <row r="188" spans="2:8" x14ac:dyDescent="0.25">
      <c r="B188" t="s">
        <v>29</v>
      </c>
      <c r="C188" t="s">
        <v>13</v>
      </c>
      <c r="D188">
        <v>1</v>
      </c>
      <c r="E188">
        <v>1</v>
      </c>
      <c r="F188">
        <v>1</v>
      </c>
      <c r="G188">
        <v>0</v>
      </c>
      <c r="H188">
        <v>0</v>
      </c>
    </row>
    <row r="189" spans="2:8" x14ac:dyDescent="0.25">
      <c r="B189" t="s">
        <v>29</v>
      </c>
      <c r="C189" t="s">
        <v>14</v>
      </c>
      <c r="D189">
        <v>22</v>
      </c>
      <c r="E189">
        <v>21</v>
      </c>
      <c r="F189">
        <v>17</v>
      </c>
      <c r="G189">
        <v>4</v>
      </c>
      <c r="H189">
        <v>0</v>
      </c>
    </row>
    <row r="190" spans="2:8" x14ac:dyDescent="0.25">
      <c r="B190" t="s">
        <v>29</v>
      </c>
      <c r="C190" t="s">
        <v>15</v>
      </c>
      <c r="D190">
        <v>10</v>
      </c>
      <c r="E190">
        <v>10</v>
      </c>
      <c r="F190">
        <v>10</v>
      </c>
      <c r="G190">
        <v>0</v>
      </c>
      <c r="H190">
        <v>0</v>
      </c>
    </row>
    <row r="191" spans="2:8" x14ac:dyDescent="0.25">
      <c r="B191" t="s">
        <v>29</v>
      </c>
      <c r="C191" t="s">
        <v>16</v>
      </c>
      <c r="D191">
        <v>76</v>
      </c>
      <c r="E191">
        <v>76</v>
      </c>
      <c r="F191">
        <v>69</v>
      </c>
      <c r="G191">
        <v>7</v>
      </c>
      <c r="H191">
        <v>0</v>
      </c>
    </row>
    <row r="192" spans="2:8" x14ac:dyDescent="0.25">
      <c r="B192" t="s">
        <v>29</v>
      </c>
      <c r="C192" t="s">
        <v>18</v>
      </c>
      <c r="D192">
        <v>12</v>
      </c>
      <c r="E192">
        <v>12</v>
      </c>
      <c r="F192">
        <v>12</v>
      </c>
      <c r="G192">
        <v>0</v>
      </c>
      <c r="H192">
        <v>0</v>
      </c>
    </row>
    <row r="193" spans="2:8" x14ac:dyDescent="0.25">
      <c r="B193" t="s">
        <v>30</v>
      </c>
      <c r="C193" t="s">
        <v>2</v>
      </c>
      <c r="D193">
        <v>10</v>
      </c>
      <c r="E193">
        <v>10</v>
      </c>
      <c r="F193">
        <v>10</v>
      </c>
      <c r="G193">
        <v>0</v>
      </c>
      <c r="H193">
        <v>0</v>
      </c>
    </row>
    <row r="194" spans="2:8" x14ac:dyDescent="0.25">
      <c r="B194" t="s">
        <v>30</v>
      </c>
      <c r="C194" t="s">
        <v>221</v>
      </c>
      <c r="D194">
        <v>78</v>
      </c>
      <c r="E194">
        <v>73</v>
      </c>
      <c r="F194">
        <v>46</v>
      </c>
      <c r="G194">
        <v>27</v>
      </c>
      <c r="H194">
        <v>0</v>
      </c>
    </row>
    <row r="195" spans="2:8" x14ac:dyDescent="0.25">
      <c r="B195" t="s">
        <v>30</v>
      </c>
      <c r="C195" t="s">
        <v>222</v>
      </c>
      <c r="D195">
        <v>80</v>
      </c>
      <c r="E195">
        <v>76</v>
      </c>
      <c r="F195">
        <v>59</v>
      </c>
      <c r="G195">
        <v>17</v>
      </c>
      <c r="H195">
        <v>0</v>
      </c>
    </row>
    <row r="196" spans="2:8" x14ac:dyDescent="0.25">
      <c r="B196" t="s">
        <v>30</v>
      </c>
      <c r="C196" t="s">
        <v>5</v>
      </c>
      <c r="D196">
        <v>1</v>
      </c>
      <c r="E196">
        <v>1</v>
      </c>
      <c r="F196">
        <v>0</v>
      </c>
      <c r="G196">
        <v>1</v>
      </c>
      <c r="H196">
        <v>0</v>
      </c>
    </row>
    <row r="197" spans="2:8" x14ac:dyDescent="0.25">
      <c r="B197" t="s">
        <v>30</v>
      </c>
      <c r="C197" t="s">
        <v>223</v>
      </c>
      <c r="D197">
        <v>185</v>
      </c>
      <c r="E197">
        <v>175</v>
      </c>
      <c r="F197">
        <v>131</v>
      </c>
      <c r="G197">
        <v>44</v>
      </c>
      <c r="H197">
        <v>1</v>
      </c>
    </row>
    <row r="198" spans="2:8" x14ac:dyDescent="0.25">
      <c r="B198" t="s">
        <v>30</v>
      </c>
      <c r="C198" t="s">
        <v>7</v>
      </c>
      <c r="D198">
        <v>20</v>
      </c>
      <c r="E198">
        <v>17</v>
      </c>
      <c r="F198">
        <v>9</v>
      </c>
      <c r="G198">
        <v>8</v>
      </c>
      <c r="H198">
        <v>0</v>
      </c>
    </row>
    <row r="199" spans="2:8" x14ac:dyDescent="0.25">
      <c r="B199" t="s">
        <v>30</v>
      </c>
      <c r="C199" t="s">
        <v>12</v>
      </c>
      <c r="D199">
        <v>45</v>
      </c>
      <c r="E199">
        <v>43</v>
      </c>
      <c r="F199">
        <v>43</v>
      </c>
      <c r="G199">
        <v>0</v>
      </c>
      <c r="H199">
        <v>0</v>
      </c>
    </row>
    <row r="200" spans="2:8" x14ac:dyDescent="0.25">
      <c r="B200" t="s">
        <v>30</v>
      </c>
      <c r="C200" t="s">
        <v>13</v>
      </c>
      <c r="D200">
        <v>5</v>
      </c>
      <c r="E200">
        <v>5</v>
      </c>
      <c r="F200">
        <v>2</v>
      </c>
      <c r="G200">
        <v>3</v>
      </c>
      <c r="H200">
        <v>0</v>
      </c>
    </row>
    <row r="201" spans="2:8" x14ac:dyDescent="0.25">
      <c r="B201" t="s">
        <v>30</v>
      </c>
      <c r="C201" t="s">
        <v>14</v>
      </c>
      <c r="D201">
        <v>19</v>
      </c>
      <c r="E201">
        <v>12</v>
      </c>
      <c r="F201">
        <v>10</v>
      </c>
      <c r="G201">
        <v>2</v>
      </c>
      <c r="H201">
        <v>0</v>
      </c>
    </row>
    <row r="202" spans="2:8" x14ac:dyDescent="0.25">
      <c r="B202" t="s">
        <v>30</v>
      </c>
      <c r="C202" t="s">
        <v>15</v>
      </c>
      <c r="D202">
        <v>3</v>
      </c>
      <c r="E202">
        <v>2</v>
      </c>
      <c r="F202">
        <v>2</v>
      </c>
      <c r="G202">
        <v>0</v>
      </c>
      <c r="H202">
        <v>0</v>
      </c>
    </row>
    <row r="203" spans="2:8" x14ac:dyDescent="0.25">
      <c r="B203" t="s">
        <v>30</v>
      </c>
      <c r="C203" t="s">
        <v>16</v>
      </c>
      <c r="D203">
        <v>107</v>
      </c>
      <c r="E203">
        <v>104</v>
      </c>
      <c r="F203">
        <v>85</v>
      </c>
      <c r="G203">
        <v>19</v>
      </c>
      <c r="H203">
        <v>1</v>
      </c>
    </row>
    <row r="204" spans="2:8" x14ac:dyDescent="0.25">
      <c r="B204" t="s">
        <v>56</v>
      </c>
      <c r="C204" t="s">
        <v>221</v>
      </c>
      <c r="D204">
        <v>46</v>
      </c>
      <c r="E204">
        <v>43</v>
      </c>
      <c r="F204">
        <v>29</v>
      </c>
      <c r="G204">
        <v>14</v>
      </c>
      <c r="H204">
        <v>0</v>
      </c>
    </row>
    <row r="205" spans="2:8" x14ac:dyDescent="0.25">
      <c r="B205" t="s">
        <v>56</v>
      </c>
      <c r="C205" t="s">
        <v>2</v>
      </c>
      <c r="D205">
        <v>5</v>
      </c>
      <c r="E205">
        <v>5</v>
      </c>
      <c r="F205">
        <v>4</v>
      </c>
      <c r="G205">
        <v>1</v>
      </c>
      <c r="H205">
        <v>0</v>
      </c>
    </row>
    <row r="206" spans="2:8" x14ac:dyDescent="0.25">
      <c r="B206" t="s">
        <v>56</v>
      </c>
      <c r="C206" t="s">
        <v>222</v>
      </c>
      <c r="D206">
        <v>74</v>
      </c>
      <c r="E206">
        <v>61</v>
      </c>
      <c r="F206">
        <v>52</v>
      </c>
      <c r="G206">
        <v>9</v>
      </c>
      <c r="H206">
        <v>0</v>
      </c>
    </row>
    <row r="207" spans="2:8" x14ac:dyDescent="0.25">
      <c r="B207" t="s">
        <v>56</v>
      </c>
      <c r="C207" t="s">
        <v>223</v>
      </c>
      <c r="D207">
        <v>82</v>
      </c>
      <c r="E207">
        <v>77</v>
      </c>
      <c r="F207">
        <v>60</v>
      </c>
      <c r="G207">
        <v>17</v>
      </c>
      <c r="H207">
        <v>0</v>
      </c>
    </row>
    <row r="208" spans="2:8" x14ac:dyDescent="0.25">
      <c r="B208" t="s">
        <v>56</v>
      </c>
      <c r="C208" t="s">
        <v>7</v>
      </c>
      <c r="D208">
        <v>17</v>
      </c>
      <c r="E208">
        <v>17</v>
      </c>
      <c r="F208">
        <v>13</v>
      </c>
      <c r="G208">
        <v>4</v>
      </c>
      <c r="H208">
        <v>0</v>
      </c>
    </row>
    <row r="209" spans="2:8" x14ac:dyDescent="0.25">
      <c r="B209" t="s">
        <v>56</v>
      </c>
      <c r="C209" t="s">
        <v>12</v>
      </c>
      <c r="D209">
        <v>28</v>
      </c>
      <c r="E209">
        <v>27</v>
      </c>
      <c r="F209">
        <v>27</v>
      </c>
      <c r="G209">
        <v>0</v>
      </c>
      <c r="H209">
        <v>0</v>
      </c>
    </row>
    <row r="210" spans="2:8" x14ac:dyDescent="0.25">
      <c r="B210" t="s">
        <v>56</v>
      </c>
      <c r="C210" t="s">
        <v>13</v>
      </c>
      <c r="D210">
        <v>5</v>
      </c>
      <c r="E210">
        <v>4</v>
      </c>
      <c r="F210">
        <v>3</v>
      </c>
      <c r="G210">
        <v>1</v>
      </c>
      <c r="H210">
        <v>0</v>
      </c>
    </row>
    <row r="211" spans="2:8" x14ac:dyDescent="0.25">
      <c r="B211" t="s">
        <v>56</v>
      </c>
      <c r="C211" t="s">
        <v>14</v>
      </c>
      <c r="D211">
        <v>17</v>
      </c>
      <c r="E211">
        <v>17</v>
      </c>
      <c r="F211">
        <v>14</v>
      </c>
      <c r="G211">
        <v>3</v>
      </c>
      <c r="H211">
        <v>0</v>
      </c>
    </row>
    <row r="212" spans="2:8" x14ac:dyDescent="0.25">
      <c r="B212" t="s">
        <v>56</v>
      </c>
      <c r="C212" t="s">
        <v>15</v>
      </c>
      <c r="D212">
        <v>2</v>
      </c>
      <c r="E212">
        <v>2</v>
      </c>
      <c r="F212">
        <v>2</v>
      </c>
      <c r="G212">
        <v>0</v>
      </c>
      <c r="H212">
        <v>0</v>
      </c>
    </row>
    <row r="213" spans="2:8" x14ac:dyDescent="0.25">
      <c r="B213" t="s">
        <v>56</v>
      </c>
      <c r="C213" t="s">
        <v>16</v>
      </c>
      <c r="D213">
        <v>59</v>
      </c>
      <c r="E213">
        <v>59</v>
      </c>
      <c r="F213">
        <v>47</v>
      </c>
      <c r="G213">
        <v>12</v>
      </c>
      <c r="H213">
        <v>0</v>
      </c>
    </row>
    <row r="214" spans="2:8" x14ac:dyDescent="0.25">
      <c r="B214" t="s">
        <v>56</v>
      </c>
      <c r="C214" t="s">
        <v>18</v>
      </c>
      <c r="D214">
        <v>5</v>
      </c>
      <c r="E214">
        <v>4</v>
      </c>
      <c r="F214">
        <v>4</v>
      </c>
      <c r="G214">
        <v>0</v>
      </c>
      <c r="H214">
        <v>0</v>
      </c>
    </row>
    <row r="215" spans="2:8" x14ac:dyDescent="0.25">
      <c r="B215" t="s">
        <v>31</v>
      </c>
      <c r="C215" t="s">
        <v>2</v>
      </c>
      <c r="D215">
        <v>7</v>
      </c>
      <c r="E215">
        <v>6</v>
      </c>
      <c r="F215">
        <v>6</v>
      </c>
      <c r="G215">
        <v>0</v>
      </c>
      <c r="H215">
        <v>0</v>
      </c>
    </row>
    <row r="216" spans="2:8" x14ac:dyDescent="0.25">
      <c r="B216" t="s">
        <v>31</v>
      </c>
      <c r="C216" t="s">
        <v>221</v>
      </c>
      <c r="D216">
        <v>73</v>
      </c>
      <c r="E216">
        <v>71</v>
      </c>
      <c r="F216">
        <v>49</v>
      </c>
      <c r="G216">
        <v>22</v>
      </c>
      <c r="H216">
        <v>0</v>
      </c>
    </row>
    <row r="217" spans="2:8" x14ac:dyDescent="0.25">
      <c r="B217" t="s">
        <v>31</v>
      </c>
      <c r="C217" t="s">
        <v>222</v>
      </c>
      <c r="D217">
        <v>107</v>
      </c>
      <c r="E217">
        <v>92</v>
      </c>
      <c r="F217">
        <v>70</v>
      </c>
      <c r="G217">
        <v>22</v>
      </c>
      <c r="H217">
        <v>0</v>
      </c>
    </row>
    <row r="218" spans="2:8" x14ac:dyDescent="0.25">
      <c r="B218" t="s">
        <v>31</v>
      </c>
      <c r="C218" t="s">
        <v>223</v>
      </c>
      <c r="D218">
        <v>102</v>
      </c>
      <c r="E218">
        <v>91</v>
      </c>
      <c r="F218">
        <v>73</v>
      </c>
      <c r="G218">
        <v>18</v>
      </c>
      <c r="H218">
        <v>1</v>
      </c>
    </row>
    <row r="219" spans="2:8" x14ac:dyDescent="0.25">
      <c r="B219" t="s">
        <v>31</v>
      </c>
      <c r="C219" t="s">
        <v>7</v>
      </c>
      <c r="D219">
        <v>54</v>
      </c>
      <c r="E219">
        <v>50</v>
      </c>
      <c r="F219">
        <v>44</v>
      </c>
      <c r="G219">
        <v>6</v>
      </c>
      <c r="H219">
        <v>0</v>
      </c>
    </row>
    <row r="220" spans="2:8" x14ac:dyDescent="0.25">
      <c r="B220" t="s">
        <v>31</v>
      </c>
      <c r="C220" t="s">
        <v>12</v>
      </c>
      <c r="D220">
        <v>25</v>
      </c>
      <c r="E220">
        <v>24</v>
      </c>
      <c r="F220">
        <v>24</v>
      </c>
      <c r="G220">
        <v>0</v>
      </c>
      <c r="H220">
        <v>1</v>
      </c>
    </row>
    <row r="221" spans="2:8" x14ac:dyDescent="0.25">
      <c r="B221" t="s">
        <v>31</v>
      </c>
      <c r="C221" t="s">
        <v>13</v>
      </c>
      <c r="D221">
        <v>11</v>
      </c>
      <c r="E221">
        <v>10</v>
      </c>
      <c r="F221">
        <v>10</v>
      </c>
      <c r="G221">
        <v>0</v>
      </c>
      <c r="H221">
        <v>1</v>
      </c>
    </row>
    <row r="222" spans="2:8" x14ac:dyDescent="0.25">
      <c r="B222" t="s">
        <v>31</v>
      </c>
      <c r="C222" t="s">
        <v>14</v>
      </c>
      <c r="D222">
        <v>9</v>
      </c>
      <c r="E222">
        <v>9</v>
      </c>
      <c r="F222">
        <v>9</v>
      </c>
      <c r="G222">
        <v>0</v>
      </c>
      <c r="H222">
        <v>0</v>
      </c>
    </row>
    <row r="223" spans="2:8" x14ac:dyDescent="0.25">
      <c r="B223" t="s">
        <v>31</v>
      </c>
      <c r="C223" t="s">
        <v>15</v>
      </c>
      <c r="D223">
        <v>3</v>
      </c>
      <c r="E223">
        <v>2</v>
      </c>
      <c r="F223">
        <v>2</v>
      </c>
      <c r="G223">
        <v>0</v>
      </c>
      <c r="H223">
        <v>0</v>
      </c>
    </row>
    <row r="224" spans="2:8" x14ac:dyDescent="0.25">
      <c r="B224" t="s">
        <v>31</v>
      </c>
      <c r="C224" t="s">
        <v>16</v>
      </c>
      <c r="D224">
        <v>97</v>
      </c>
      <c r="E224">
        <v>96</v>
      </c>
      <c r="F224">
        <v>83</v>
      </c>
      <c r="G224">
        <v>13</v>
      </c>
      <c r="H224">
        <v>1</v>
      </c>
    </row>
    <row r="225" spans="2:8" x14ac:dyDescent="0.25">
      <c r="B225" t="s">
        <v>31</v>
      </c>
      <c r="C225" t="s">
        <v>18</v>
      </c>
      <c r="D225">
        <v>33</v>
      </c>
      <c r="E225">
        <v>29</v>
      </c>
      <c r="F225">
        <v>29</v>
      </c>
      <c r="G225">
        <v>0</v>
      </c>
      <c r="H225">
        <v>0</v>
      </c>
    </row>
    <row r="226" spans="2:8" x14ac:dyDescent="0.25">
      <c r="B226" t="s">
        <v>57</v>
      </c>
      <c r="C226" t="s">
        <v>2</v>
      </c>
      <c r="D226">
        <v>7</v>
      </c>
      <c r="E226">
        <v>6</v>
      </c>
      <c r="F226">
        <v>6</v>
      </c>
      <c r="G226">
        <v>0</v>
      </c>
      <c r="H226">
        <v>1</v>
      </c>
    </row>
    <row r="227" spans="2:8" x14ac:dyDescent="0.25">
      <c r="B227" t="s">
        <v>57</v>
      </c>
      <c r="C227" t="s">
        <v>221</v>
      </c>
      <c r="D227">
        <v>99</v>
      </c>
      <c r="E227">
        <v>86</v>
      </c>
      <c r="F227">
        <v>64</v>
      </c>
      <c r="G227">
        <v>22</v>
      </c>
      <c r="H227">
        <v>7</v>
      </c>
    </row>
    <row r="228" spans="2:8" x14ac:dyDescent="0.25">
      <c r="B228" t="s">
        <v>57</v>
      </c>
      <c r="C228" t="s">
        <v>222</v>
      </c>
      <c r="D228">
        <v>99</v>
      </c>
      <c r="E228">
        <v>85</v>
      </c>
      <c r="F228">
        <v>81</v>
      </c>
      <c r="G228">
        <v>4</v>
      </c>
      <c r="H228">
        <v>2</v>
      </c>
    </row>
    <row r="229" spans="2:8" x14ac:dyDescent="0.25">
      <c r="B229" t="s">
        <v>57</v>
      </c>
      <c r="C229" t="s">
        <v>223</v>
      </c>
      <c r="D229">
        <v>124</v>
      </c>
      <c r="E229">
        <v>118</v>
      </c>
      <c r="F229">
        <v>101</v>
      </c>
      <c r="G229">
        <v>17</v>
      </c>
      <c r="H229">
        <v>1</v>
      </c>
    </row>
    <row r="230" spans="2:8" x14ac:dyDescent="0.25">
      <c r="B230" t="s">
        <v>57</v>
      </c>
      <c r="C230" t="s">
        <v>7</v>
      </c>
      <c r="D230">
        <v>8</v>
      </c>
      <c r="E230">
        <v>5</v>
      </c>
      <c r="F230">
        <v>4</v>
      </c>
      <c r="G230">
        <v>1</v>
      </c>
      <c r="H230">
        <v>1</v>
      </c>
    </row>
    <row r="231" spans="2:8" x14ac:dyDescent="0.25">
      <c r="B231" t="s">
        <v>57</v>
      </c>
      <c r="C231" t="s">
        <v>12</v>
      </c>
      <c r="D231">
        <v>27</v>
      </c>
      <c r="E231">
        <v>26</v>
      </c>
      <c r="F231">
        <v>26</v>
      </c>
      <c r="G231">
        <v>0</v>
      </c>
      <c r="H231">
        <v>0</v>
      </c>
    </row>
    <row r="232" spans="2:8" x14ac:dyDescent="0.25">
      <c r="B232" t="s">
        <v>57</v>
      </c>
      <c r="C232" t="s">
        <v>13</v>
      </c>
      <c r="D232">
        <v>22</v>
      </c>
      <c r="E232">
        <v>18</v>
      </c>
      <c r="F232">
        <v>15</v>
      </c>
      <c r="G232">
        <v>3</v>
      </c>
      <c r="H232">
        <v>0</v>
      </c>
    </row>
    <row r="233" spans="2:8" x14ac:dyDescent="0.25">
      <c r="B233" t="s">
        <v>57</v>
      </c>
      <c r="C233" t="s">
        <v>14</v>
      </c>
      <c r="D233">
        <v>24</v>
      </c>
      <c r="E233">
        <v>0</v>
      </c>
      <c r="F233">
        <v>0</v>
      </c>
      <c r="G233">
        <v>0</v>
      </c>
      <c r="H233">
        <v>0</v>
      </c>
    </row>
    <row r="234" spans="2:8" x14ac:dyDescent="0.25">
      <c r="B234" t="s">
        <v>57</v>
      </c>
      <c r="C234" t="s">
        <v>15</v>
      </c>
      <c r="D234">
        <v>4</v>
      </c>
      <c r="E234">
        <v>0</v>
      </c>
      <c r="F234">
        <v>0</v>
      </c>
      <c r="G234">
        <v>0</v>
      </c>
      <c r="H234">
        <v>0</v>
      </c>
    </row>
    <row r="235" spans="2:8" x14ac:dyDescent="0.25">
      <c r="B235" t="s">
        <v>57</v>
      </c>
      <c r="C235" t="s">
        <v>16</v>
      </c>
      <c r="D235">
        <v>169</v>
      </c>
      <c r="E235">
        <v>165</v>
      </c>
      <c r="F235">
        <v>120</v>
      </c>
      <c r="G235">
        <v>45</v>
      </c>
      <c r="H235">
        <v>0</v>
      </c>
    </row>
    <row r="236" spans="2:8" x14ac:dyDescent="0.25">
      <c r="B236" t="s">
        <v>57</v>
      </c>
      <c r="C236" t="s">
        <v>18</v>
      </c>
      <c r="D236">
        <v>2</v>
      </c>
      <c r="E236">
        <v>2</v>
      </c>
      <c r="F236">
        <v>2</v>
      </c>
      <c r="G236">
        <v>0</v>
      </c>
      <c r="H236">
        <v>0</v>
      </c>
    </row>
    <row r="237" spans="2:8" x14ac:dyDescent="0.25">
      <c r="B237" t="s">
        <v>58</v>
      </c>
      <c r="C237" t="s">
        <v>221</v>
      </c>
      <c r="D237">
        <v>95</v>
      </c>
      <c r="E237">
        <v>93</v>
      </c>
      <c r="F237">
        <v>66</v>
      </c>
      <c r="G237">
        <v>27</v>
      </c>
      <c r="H237">
        <v>0</v>
      </c>
    </row>
    <row r="238" spans="2:8" x14ac:dyDescent="0.25">
      <c r="B238" t="s">
        <v>58</v>
      </c>
      <c r="C238" t="s">
        <v>2</v>
      </c>
      <c r="D238">
        <v>6</v>
      </c>
      <c r="E238">
        <v>2</v>
      </c>
      <c r="F238">
        <v>2</v>
      </c>
      <c r="G238">
        <v>0</v>
      </c>
      <c r="H238">
        <v>0</v>
      </c>
    </row>
    <row r="239" spans="2:8" x14ac:dyDescent="0.25">
      <c r="B239" t="s">
        <v>58</v>
      </c>
      <c r="C239" t="s">
        <v>222</v>
      </c>
      <c r="D239">
        <v>166</v>
      </c>
      <c r="E239">
        <v>146</v>
      </c>
      <c r="F239">
        <v>134</v>
      </c>
      <c r="G239">
        <v>12</v>
      </c>
      <c r="H239">
        <v>4</v>
      </c>
    </row>
    <row r="240" spans="2:8" x14ac:dyDescent="0.25">
      <c r="B240" t="s">
        <v>58</v>
      </c>
      <c r="C240" t="s">
        <v>223</v>
      </c>
      <c r="D240">
        <v>364</v>
      </c>
      <c r="E240">
        <v>355</v>
      </c>
      <c r="F240">
        <v>322</v>
      </c>
      <c r="G240">
        <v>33</v>
      </c>
      <c r="H240">
        <v>3</v>
      </c>
    </row>
    <row r="241" spans="2:8" x14ac:dyDescent="0.25">
      <c r="B241" t="s">
        <v>58</v>
      </c>
      <c r="C241" t="s">
        <v>12</v>
      </c>
      <c r="D241">
        <v>25</v>
      </c>
      <c r="E241">
        <v>21</v>
      </c>
      <c r="F241">
        <v>21</v>
      </c>
      <c r="G241">
        <v>0</v>
      </c>
      <c r="H241">
        <v>4</v>
      </c>
    </row>
    <row r="242" spans="2:8" x14ac:dyDescent="0.25">
      <c r="B242" t="s">
        <v>58</v>
      </c>
      <c r="C242" t="s">
        <v>13</v>
      </c>
      <c r="D242">
        <v>23</v>
      </c>
      <c r="E242">
        <v>21</v>
      </c>
      <c r="F242">
        <v>21</v>
      </c>
      <c r="G242">
        <v>0</v>
      </c>
      <c r="H242">
        <v>0</v>
      </c>
    </row>
    <row r="243" spans="2:8" x14ac:dyDescent="0.25">
      <c r="B243" t="s">
        <v>58</v>
      </c>
      <c r="C243" t="s">
        <v>14</v>
      </c>
      <c r="D243">
        <v>6</v>
      </c>
      <c r="E243">
        <v>6</v>
      </c>
      <c r="F243">
        <v>4</v>
      </c>
      <c r="G243">
        <v>2</v>
      </c>
      <c r="H243">
        <v>0</v>
      </c>
    </row>
    <row r="244" spans="2:8" x14ac:dyDescent="0.25">
      <c r="B244" t="s">
        <v>58</v>
      </c>
      <c r="C244" t="s">
        <v>15</v>
      </c>
      <c r="D244">
        <v>2</v>
      </c>
      <c r="E244">
        <v>2</v>
      </c>
      <c r="F244">
        <v>2</v>
      </c>
      <c r="G244">
        <v>0</v>
      </c>
      <c r="H244">
        <v>0</v>
      </c>
    </row>
    <row r="245" spans="2:8" x14ac:dyDescent="0.25">
      <c r="B245" t="s">
        <v>58</v>
      </c>
      <c r="C245" t="s">
        <v>16</v>
      </c>
      <c r="D245">
        <v>131</v>
      </c>
      <c r="E245">
        <v>131</v>
      </c>
      <c r="F245">
        <v>121</v>
      </c>
      <c r="G245">
        <v>10</v>
      </c>
      <c r="H245">
        <v>0</v>
      </c>
    </row>
    <row r="246" spans="2:8" x14ac:dyDescent="0.25">
      <c r="B246" t="s">
        <v>176</v>
      </c>
      <c r="C246" t="s">
        <v>2</v>
      </c>
      <c r="D246">
        <v>10</v>
      </c>
      <c r="E246">
        <v>9</v>
      </c>
      <c r="F246">
        <v>7</v>
      </c>
      <c r="G246">
        <v>2</v>
      </c>
      <c r="H246">
        <v>0</v>
      </c>
    </row>
    <row r="247" spans="2:8" x14ac:dyDescent="0.25">
      <c r="B247" t="s">
        <v>176</v>
      </c>
      <c r="C247" t="s">
        <v>221</v>
      </c>
      <c r="D247">
        <v>28</v>
      </c>
      <c r="E247">
        <v>28</v>
      </c>
      <c r="F247">
        <v>19</v>
      </c>
      <c r="G247">
        <v>9</v>
      </c>
      <c r="H247">
        <v>0</v>
      </c>
    </row>
    <row r="248" spans="2:8" x14ac:dyDescent="0.25">
      <c r="B248" t="s">
        <v>176</v>
      </c>
      <c r="C248" t="s">
        <v>222</v>
      </c>
      <c r="D248">
        <v>48</v>
      </c>
      <c r="E248">
        <v>44</v>
      </c>
      <c r="F248">
        <v>28</v>
      </c>
      <c r="G248">
        <v>16</v>
      </c>
      <c r="H248">
        <v>0</v>
      </c>
    </row>
    <row r="249" spans="2:8" x14ac:dyDescent="0.25">
      <c r="B249" t="s">
        <v>176</v>
      </c>
      <c r="C249" t="s">
        <v>223</v>
      </c>
      <c r="D249">
        <v>57</v>
      </c>
      <c r="E249">
        <v>53</v>
      </c>
      <c r="F249">
        <v>38</v>
      </c>
      <c r="G249">
        <v>15</v>
      </c>
      <c r="H249">
        <v>1</v>
      </c>
    </row>
    <row r="250" spans="2:8" x14ac:dyDescent="0.25">
      <c r="B250" t="s">
        <v>176</v>
      </c>
      <c r="C250" t="s">
        <v>7</v>
      </c>
      <c r="D250">
        <v>4</v>
      </c>
      <c r="E250">
        <v>4</v>
      </c>
      <c r="F250">
        <v>4</v>
      </c>
      <c r="G250">
        <v>0</v>
      </c>
      <c r="H250">
        <v>0</v>
      </c>
    </row>
    <row r="251" spans="2:8" x14ac:dyDescent="0.25">
      <c r="B251" t="s">
        <v>176</v>
      </c>
      <c r="C251" t="s">
        <v>12</v>
      </c>
      <c r="D251">
        <v>24</v>
      </c>
      <c r="E251">
        <v>24</v>
      </c>
      <c r="F251">
        <v>24</v>
      </c>
      <c r="G251">
        <v>0</v>
      </c>
      <c r="H251">
        <v>0</v>
      </c>
    </row>
    <row r="252" spans="2:8" x14ac:dyDescent="0.25">
      <c r="B252" t="s">
        <v>176</v>
      </c>
      <c r="C252" t="s">
        <v>13</v>
      </c>
      <c r="D252">
        <v>6</v>
      </c>
      <c r="E252">
        <v>3</v>
      </c>
      <c r="F252">
        <v>1</v>
      </c>
      <c r="G252">
        <v>2</v>
      </c>
      <c r="H252">
        <v>0</v>
      </c>
    </row>
    <row r="253" spans="2:8" x14ac:dyDescent="0.25">
      <c r="B253" t="s">
        <v>176</v>
      </c>
      <c r="C253" t="s">
        <v>14</v>
      </c>
      <c r="D253">
        <v>15</v>
      </c>
      <c r="E253">
        <v>15</v>
      </c>
      <c r="F253">
        <v>8</v>
      </c>
      <c r="G253">
        <v>7</v>
      </c>
      <c r="H253">
        <v>0</v>
      </c>
    </row>
    <row r="254" spans="2:8" x14ac:dyDescent="0.25">
      <c r="B254" t="s">
        <v>176</v>
      </c>
      <c r="C254" t="s">
        <v>15</v>
      </c>
      <c r="D254">
        <v>1</v>
      </c>
      <c r="E254">
        <v>0</v>
      </c>
      <c r="F254">
        <v>0</v>
      </c>
      <c r="G254">
        <v>0</v>
      </c>
      <c r="H254">
        <v>0</v>
      </c>
    </row>
    <row r="255" spans="2:8" x14ac:dyDescent="0.25">
      <c r="B255" t="s">
        <v>176</v>
      </c>
      <c r="C255" t="s">
        <v>16</v>
      </c>
      <c r="D255">
        <v>69</v>
      </c>
      <c r="E255">
        <v>67</v>
      </c>
      <c r="F255">
        <v>51</v>
      </c>
      <c r="G255">
        <v>16</v>
      </c>
      <c r="H255">
        <v>0</v>
      </c>
    </row>
    <row r="256" spans="2:8" x14ac:dyDescent="0.25">
      <c r="B256" t="s">
        <v>176</v>
      </c>
      <c r="C256" t="s">
        <v>18</v>
      </c>
      <c r="D256">
        <v>1</v>
      </c>
      <c r="E256">
        <v>1</v>
      </c>
      <c r="F256">
        <v>0</v>
      </c>
      <c r="G256">
        <v>1</v>
      </c>
      <c r="H256">
        <v>0</v>
      </c>
    </row>
    <row r="257" spans="2:8" x14ac:dyDescent="0.25">
      <c r="B257" t="s">
        <v>32</v>
      </c>
      <c r="C257" t="s">
        <v>221</v>
      </c>
      <c r="D257">
        <v>47</v>
      </c>
      <c r="E257">
        <v>44</v>
      </c>
      <c r="F257">
        <v>34</v>
      </c>
      <c r="G257">
        <v>10</v>
      </c>
      <c r="H257">
        <v>1</v>
      </c>
    </row>
    <row r="258" spans="2:8" x14ac:dyDescent="0.25">
      <c r="B258" t="s">
        <v>32</v>
      </c>
      <c r="C258" t="s">
        <v>2</v>
      </c>
      <c r="D258">
        <v>6</v>
      </c>
      <c r="E258">
        <v>6</v>
      </c>
      <c r="F258">
        <v>5</v>
      </c>
      <c r="G258">
        <v>1</v>
      </c>
      <c r="H258">
        <v>0</v>
      </c>
    </row>
    <row r="259" spans="2:8" x14ac:dyDescent="0.25">
      <c r="B259" t="s">
        <v>32</v>
      </c>
      <c r="C259" t="s">
        <v>222</v>
      </c>
      <c r="D259">
        <v>111</v>
      </c>
      <c r="E259">
        <v>97</v>
      </c>
      <c r="F259">
        <v>71</v>
      </c>
      <c r="G259">
        <v>26</v>
      </c>
      <c r="H259">
        <v>0</v>
      </c>
    </row>
    <row r="260" spans="2:8" x14ac:dyDescent="0.25">
      <c r="B260" t="s">
        <v>32</v>
      </c>
      <c r="C260" t="s">
        <v>223</v>
      </c>
      <c r="D260">
        <v>46</v>
      </c>
      <c r="E260">
        <v>46</v>
      </c>
      <c r="F260">
        <v>35</v>
      </c>
      <c r="G260">
        <v>11</v>
      </c>
      <c r="H260">
        <v>1</v>
      </c>
    </row>
    <row r="261" spans="2:8" x14ac:dyDescent="0.25">
      <c r="B261" t="s">
        <v>32</v>
      </c>
      <c r="C261" t="s">
        <v>7</v>
      </c>
      <c r="D261">
        <v>17</v>
      </c>
      <c r="E261">
        <v>17</v>
      </c>
      <c r="F261">
        <v>17</v>
      </c>
      <c r="G261">
        <v>0</v>
      </c>
      <c r="H261">
        <v>0</v>
      </c>
    </row>
    <row r="262" spans="2:8" x14ac:dyDescent="0.25">
      <c r="B262" t="s">
        <v>32</v>
      </c>
      <c r="C262" t="s">
        <v>12</v>
      </c>
      <c r="D262">
        <v>27</v>
      </c>
      <c r="E262">
        <v>21</v>
      </c>
      <c r="F262">
        <v>20</v>
      </c>
      <c r="G262">
        <v>1</v>
      </c>
      <c r="H262">
        <v>0</v>
      </c>
    </row>
    <row r="263" spans="2:8" x14ac:dyDescent="0.25">
      <c r="B263" t="s">
        <v>32</v>
      </c>
      <c r="C263" t="s">
        <v>13</v>
      </c>
      <c r="D263">
        <v>13</v>
      </c>
      <c r="E263">
        <v>11</v>
      </c>
      <c r="F263">
        <v>7</v>
      </c>
      <c r="G263">
        <v>4</v>
      </c>
      <c r="H263">
        <v>0</v>
      </c>
    </row>
    <row r="264" spans="2:8" x14ac:dyDescent="0.25">
      <c r="B264" t="s">
        <v>32</v>
      </c>
      <c r="C264" t="s">
        <v>14</v>
      </c>
      <c r="D264">
        <v>13</v>
      </c>
      <c r="E264">
        <v>11</v>
      </c>
      <c r="F264">
        <v>11</v>
      </c>
      <c r="G264">
        <v>0</v>
      </c>
      <c r="H264">
        <v>0</v>
      </c>
    </row>
    <row r="265" spans="2:8" x14ac:dyDescent="0.25">
      <c r="B265" t="s">
        <v>32</v>
      </c>
      <c r="C265" t="s">
        <v>15</v>
      </c>
      <c r="D265">
        <v>3</v>
      </c>
      <c r="E265">
        <v>2</v>
      </c>
      <c r="F265">
        <v>2</v>
      </c>
      <c r="G265">
        <v>0</v>
      </c>
      <c r="H265">
        <v>0</v>
      </c>
    </row>
    <row r="266" spans="2:8" x14ac:dyDescent="0.25">
      <c r="B266" t="s">
        <v>32</v>
      </c>
      <c r="C266" t="s">
        <v>16</v>
      </c>
      <c r="D266">
        <v>60</v>
      </c>
      <c r="E266">
        <v>60</v>
      </c>
      <c r="F266">
        <v>44</v>
      </c>
      <c r="G266">
        <v>16</v>
      </c>
      <c r="H266">
        <v>0</v>
      </c>
    </row>
    <row r="267" spans="2:8" x14ac:dyDescent="0.25">
      <c r="B267" t="s">
        <v>33</v>
      </c>
      <c r="C267" t="s">
        <v>2</v>
      </c>
      <c r="D267">
        <v>13</v>
      </c>
      <c r="E267">
        <v>12</v>
      </c>
      <c r="F267">
        <v>12</v>
      </c>
      <c r="G267">
        <v>0</v>
      </c>
      <c r="H267">
        <v>0</v>
      </c>
    </row>
    <row r="268" spans="2:8" x14ac:dyDescent="0.25">
      <c r="B268" t="s">
        <v>33</v>
      </c>
      <c r="C268" t="s">
        <v>221</v>
      </c>
      <c r="D268">
        <v>133</v>
      </c>
      <c r="E268">
        <v>122</v>
      </c>
      <c r="F268">
        <v>97</v>
      </c>
      <c r="G268">
        <v>25</v>
      </c>
      <c r="H268">
        <v>0</v>
      </c>
    </row>
    <row r="269" spans="2:8" x14ac:dyDescent="0.25">
      <c r="B269" t="s">
        <v>33</v>
      </c>
      <c r="C269" t="s">
        <v>222</v>
      </c>
      <c r="D269">
        <v>240</v>
      </c>
      <c r="E269">
        <v>196</v>
      </c>
      <c r="F269">
        <v>131</v>
      </c>
      <c r="G269">
        <v>65</v>
      </c>
      <c r="H269">
        <v>0</v>
      </c>
    </row>
    <row r="270" spans="2:8" x14ac:dyDescent="0.25">
      <c r="B270" t="s">
        <v>33</v>
      </c>
      <c r="C270" t="s">
        <v>223</v>
      </c>
      <c r="D270">
        <v>135</v>
      </c>
      <c r="E270">
        <v>128</v>
      </c>
      <c r="F270">
        <v>90</v>
      </c>
      <c r="G270">
        <v>36</v>
      </c>
      <c r="H270">
        <v>1</v>
      </c>
    </row>
    <row r="271" spans="2:8" x14ac:dyDescent="0.25">
      <c r="B271" t="s">
        <v>33</v>
      </c>
      <c r="C271" t="s">
        <v>7</v>
      </c>
      <c r="D271">
        <v>103</v>
      </c>
      <c r="E271">
        <v>94</v>
      </c>
      <c r="F271">
        <v>80</v>
      </c>
      <c r="G271">
        <v>16</v>
      </c>
      <c r="H271">
        <v>0</v>
      </c>
    </row>
    <row r="272" spans="2:8" x14ac:dyDescent="0.25">
      <c r="B272" t="s">
        <v>33</v>
      </c>
      <c r="C272" t="s">
        <v>12</v>
      </c>
      <c r="D272">
        <v>32</v>
      </c>
      <c r="E272">
        <v>28</v>
      </c>
      <c r="F272">
        <v>28</v>
      </c>
      <c r="G272">
        <v>0</v>
      </c>
      <c r="H272">
        <v>0</v>
      </c>
    </row>
    <row r="273" spans="2:8" x14ac:dyDescent="0.25">
      <c r="B273" t="s">
        <v>33</v>
      </c>
      <c r="C273" t="s">
        <v>14</v>
      </c>
      <c r="D273">
        <v>58</v>
      </c>
      <c r="E273">
        <v>58</v>
      </c>
      <c r="F273">
        <v>37</v>
      </c>
      <c r="G273">
        <v>21</v>
      </c>
      <c r="H273">
        <v>0</v>
      </c>
    </row>
    <row r="274" spans="2:8" x14ac:dyDescent="0.25">
      <c r="B274" t="s">
        <v>33</v>
      </c>
      <c r="C274" t="s">
        <v>15</v>
      </c>
      <c r="D274">
        <v>12</v>
      </c>
      <c r="E274">
        <v>12</v>
      </c>
      <c r="F274">
        <v>12</v>
      </c>
      <c r="G274">
        <v>0</v>
      </c>
      <c r="H274">
        <v>0</v>
      </c>
    </row>
    <row r="275" spans="2:8" x14ac:dyDescent="0.25">
      <c r="B275" t="s">
        <v>33</v>
      </c>
      <c r="C275" t="s">
        <v>16</v>
      </c>
      <c r="D275">
        <v>158</v>
      </c>
      <c r="E275">
        <v>158</v>
      </c>
      <c r="F275">
        <v>129</v>
      </c>
      <c r="G275">
        <v>29</v>
      </c>
      <c r="H275">
        <v>0</v>
      </c>
    </row>
    <row r="276" spans="2:8" x14ac:dyDescent="0.25">
      <c r="B276" t="s">
        <v>33</v>
      </c>
      <c r="C276" t="s">
        <v>18</v>
      </c>
      <c r="D276">
        <v>63</v>
      </c>
      <c r="E276">
        <v>57</v>
      </c>
      <c r="F276">
        <v>56</v>
      </c>
      <c r="G276">
        <v>1</v>
      </c>
      <c r="H276">
        <v>0</v>
      </c>
    </row>
    <row r="277" spans="2:8" x14ac:dyDescent="0.25">
      <c r="B277" t="s">
        <v>220</v>
      </c>
      <c r="C277" t="s">
        <v>5</v>
      </c>
      <c r="D277">
        <v>8</v>
      </c>
      <c r="E277">
        <v>8</v>
      </c>
      <c r="F277">
        <v>5</v>
      </c>
      <c r="G277">
        <v>3</v>
      </c>
      <c r="H277">
        <v>0</v>
      </c>
    </row>
    <row r="278" spans="2:8" x14ac:dyDescent="0.25">
      <c r="B278" t="s">
        <v>220</v>
      </c>
      <c r="C278" t="s">
        <v>2</v>
      </c>
      <c r="D278">
        <v>88</v>
      </c>
      <c r="E278">
        <v>79</v>
      </c>
      <c r="F278">
        <v>62</v>
      </c>
      <c r="G278">
        <v>17</v>
      </c>
      <c r="H278">
        <v>0</v>
      </c>
    </row>
    <row r="279" spans="2:8" x14ac:dyDescent="0.25">
      <c r="B279" t="s">
        <v>220</v>
      </c>
      <c r="C279" t="s">
        <v>221</v>
      </c>
      <c r="D279">
        <v>235</v>
      </c>
      <c r="E279">
        <v>200</v>
      </c>
      <c r="F279">
        <v>87</v>
      </c>
      <c r="G279">
        <v>113</v>
      </c>
      <c r="H279">
        <v>1</v>
      </c>
    </row>
    <row r="280" spans="2:8" x14ac:dyDescent="0.25">
      <c r="B280" t="s">
        <v>220</v>
      </c>
      <c r="C280" t="s">
        <v>222</v>
      </c>
      <c r="D280">
        <v>761</v>
      </c>
      <c r="E280">
        <v>523</v>
      </c>
      <c r="F280">
        <v>256</v>
      </c>
      <c r="G280">
        <v>267</v>
      </c>
      <c r="H280">
        <v>0</v>
      </c>
    </row>
    <row r="281" spans="2:8" x14ac:dyDescent="0.25">
      <c r="B281" t="s">
        <v>220</v>
      </c>
      <c r="C281" t="s">
        <v>223</v>
      </c>
      <c r="D281">
        <v>232</v>
      </c>
      <c r="E281">
        <v>204</v>
      </c>
      <c r="F281">
        <v>83</v>
      </c>
      <c r="G281">
        <v>121</v>
      </c>
      <c r="H281">
        <v>0</v>
      </c>
    </row>
    <row r="282" spans="2:8" x14ac:dyDescent="0.25">
      <c r="B282" t="s">
        <v>220</v>
      </c>
      <c r="C282" t="s">
        <v>7</v>
      </c>
      <c r="D282">
        <v>152</v>
      </c>
      <c r="E282">
        <v>125</v>
      </c>
      <c r="F282">
        <v>40</v>
      </c>
      <c r="G282">
        <v>85</v>
      </c>
      <c r="H282">
        <v>1</v>
      </c>
    </row>
    <row r="283" spans="2:8" x14ac:dyDescent="0.25">
      <c r="B283" t="s">
        <v>220</v>
      </c>
      <c r="C283" t="s">
        <v>12</v>
      </c>
      <c r="D283">
        <v>223</v>
      </c>
      <c r="E283">
        <v>197</v>
      </c>
      <c r="F283">
        <v>194</v>
      </c>
      <c r="G283">
        <v>3</v>
      </c>
      <c r="H283">
        <v>0</v>
      </c>
    </row>
    <row r="284" spans="2:8" x14ac:dyDescent="0.25">
      <c r="B284" t="s">
        <v>220</v>
      </c>
      <c r="C284" t="s">
        <v>13</v>
      </c>
      <c r="D284">
        <v>150</v>
      </c>
      <c r="E284">
        <v>103</v>
      </c>
      <c r="F284">
        <v>33</v>
      </c>
      <c r="G284">
        <v>70</v>
      </c>
      <c r="H284">
        <v>0</v>
      </c>
    </row>
    <row r="285" spans="2:8" x14ac:dyDescent="0.25">
      <c r="B285" t="s">
        <v>220</v>
      </c>
      <c r="C285" t="s">
        <v>14</v>
      </c>
      <c r="D285">
        <v>102</v>
      </c>
      <c r="E285">
        <v>86</v>
      </c>
      <c r="F285">
        <v>28</v>
      </c>
      <c r="G285">
        <v>58</v>
      </c>
      <c r="H285">
        <v>0</v>
      </c>
    </row>
    <row r="286" spans="2:8" x14ac:dyDescent="0.25">
      <c r="B286" t="s">
        <v>220</v>
      </c>
      <c r="C286" t="s">
        <v>15</v>
      </c>
      <c r="D286">
        <v>25</v>
      </c>
      <c r="E286">
        <v>23</v>
      </c>
      <c r="F286">
        <v>16</v>
      </c>
      <c r="G286">
        <v>7</v>
      </c>
      <c r="H286">
        <v>0</v>
      </c>
    </row>
    <row r="287" spans="2:8" x14ac:dyDescent="0.25">
      <c r="B287" t="s">
        <v>220</v>
      </c>
      <c r="C287" t="s">
        <v>16</v>
      </c>
      <c r="D287">
        <v>261</v>
      </c>
      <c r="E287">
        <v>250</v>
      </c>
      <c r="F287">
        <v>167</v>
      </c>
      <c r="G287">
        <v>83</v>
      </c>
      <c r="H287">
        <v>0</v>
      </c>
    </row>
    <row r="288" spans="2:8" x14ac:dyDescent="0.25">
      <c r="B288" t="s">
        <v>220</v>
      </c>
      <c r="C288" t="s">
        <v>18</v>
      </c>
      <c r="D288">
        <v>16</v>
      </c>
      <c r="E288">
        <v>0</v>
      </c>
      <c r="F288">
        <v>0</v>
      </c>
      <c r="G288">
        <v>0</v>
      </c>
      <c r="H288">
        <v>0</v>
      </c>
    </row>
    <row r="289" spans="2:8" x14ac:dyDescent="0.25">
      <c r="B289" t="s">
        <v>189</v>
      </c>
      <c r="C289" t="s">
        <v>223</v>
      </c>
      <c r="D289">
        <v>1</v>
      </c>
      <c r="E289">
        <v>1</v>
      </c>
      <c r="F289">
        <v>1</v>
      </c>
      <c r="G289">
        <v>1</v>
      </c>
      <c r="H289">
        <v>0</v>
      </c>
    </row>
    <row r="290" spans="2:8" x14ac:dyDescent="0.25">
      <c r="B290" t="s">
        <v>189</v>
      </c>
      <c r="C290" t="s">
        <v>221</v>
      </c>
      <c r="D290">
        <v>8</v>
      </c>
      <c r="E290">
        <v>8</v>
      </c>
      <c r="F290">
        <v>6</v>
      </c>
      <c r="G290">
        <v>2</v>
      </c>
      <c r="H290">
        <v>0</v>
      </c>
    </row>
    <row r="291" spans="2:8" x14ac:dyDescent="0.25">
      <c r="B291" t="s">
        <v>189</v>
      </c>
      <c r="C291" t="s">
        <v>4</v>
      </c>
      <c r="D291">
        <v>19</v>
      </c>
      <c r="E291">
        <v>11</v>
      </c>
      <c r="F291">
        <v>8</v>
      </c>
      <c r="G291">
        <v>3</v>
      </c>
      <c r="H291">
        <v>0</v>
      </c>
    </row>
    <row r="292" spans="2:8" x14ac:dyDescent="0.25">
      <c r="B292" t="s">
        <v>189</v>
      </c>
      <c r="C292" t="s">
        <v>7</v>
      </c>
      <c r="D292">
        <v>44</v>
      </c>
      <c r="E292">
        <v>44</v>
      </c>
      <c r="F292">
        <v>44</v>
      </c>
      <c r="G292">
        <v>0</v>
      </c>
      <c r="H292">
        <v>0</v>
      </c>
    </row>
    <row r="293" spans="2:8" x14ac:dyDescent="0.25">
      <c r="B293" t="s">
        <v>189</v>
      </c>
      <c r="C293" t="s">
        <v>12</v>
      </c>
      <c r="D293">
        <v>3</v>
      </c>
      <c r="E293">
        <v>3</v>
      </c>
      <c r="F293">
        <v>3</v>
      </c>
      <c r="G293">
        <v>0</v>
      </c>
      <c r="H293">
        <v>0</v>
      </c>
    </row>
    <row r="294" spans="2:8" x14ac:dyDescent="0.25">
      <c r="B294" t="s">
        <v>189</v>
      </c>
      <c r="C294" t="s">
        <v>13</v>
      </c>
      <c r="D294">
        <v>3</v>
      </c>
      <c r="E294">
        <v>3</v>
      </c>
      <c r="F294">
        <v>1</v>
      </c>
      <c r="G294">
        <v>2</v>
      </c>
      <c r="H294">
        <v>0</v>
      </c>
    </row>
    <row r="295" spans="2:8" x14ac:dyDescent="0.25">
      <c r="B295" t="s">
        <v>189</v>
      </c>
      <c r="C295" t="s">
        <v>14</v>
      </c>
      <c r="D295">
        <v>6</v>
      </c>
      <c r="E295">
        <v>3</v>
      </c>
      <c r="F295">
        <v>2</v>
      </c>
      <c r="G295">
        <v>1</v>
      </c>
      <c r="H295">
        <v>0</v>
      </c>
    </row>
    <row r="296" spans="2:8" x14ac:dyDescent="0.25">
      <c r="B296" t="s">
        <v>189</v>
      </c>
      <c r="C296" t="s">
        <v>15</v>
      </c>
      <c r="D296">
        <v>1</v>
      </c>
      <c r="E296">
        <v>0</v>
      </c>
      <c r="F296">
        <v>0</v>
      </c>
      <c r="G296">
        <v>0</v>
      </c>
      <c r="H296">
        <v>0</v>
      </c>
    </row>
    <row r="297" spans="2:8" x14ac:dyDescent="0.25">
      <c r="B297" t="s">
        <v>189</v>
      </c>
      <c r="C297" t="s">
        <v>16</v>
      </c>
      <c r="D297">
        <v>23</v>
      </c>
      <c r="E297">
        <v>22</v>
      </c>
      <c r="F297">
        <v>17</v>
      </c>
      <c r="G297">
        <v>5</v>
      </c>
      <c r="H297">
        <v>0</v>
      </c>
    </row>
    <row r="298" spans="2:8" x14ac:dyDescent="0.25">
      <c r="B298" t="s">
        <v>189</v>
      </c>
      <c r="C298" t="s">
        <v>18</v>
      </c>
      <c r="D298">
        <v>4</v>
      </c>
      <c r="E298">
        <v>0</v>
      </c>
      <c r="F298">
        <v>0</v>
      </c>
      <c r="G298">
        <v>0</v>
      </c>
      <c r="H298">
        <v>0</v>
      </c>
    </row>
    <row r="299" spans="2:8" x14ac:dyDescent="0.25">
      <c r="B299" t="s">
        <v>180</v>
      </c>
      <c r="C299" t="s">
        <v>221</v>
      </c>
      <c r="D299">
        <v>52</v>
      </c>
      <c r="E299">
        <v>51</v>
      </c>
      <c r="F299">
        <v>29</v>
      </c>
      <c r="G299">
        <v>22</v>
      </c>
      <c r="H299">
        <v>0</v>
      </c>
    </row>
    <row r="300" spans="2:8" x14ac:dyDescent="0.25">
      <c r="B300" t="s">
        <v>180</v>
      </c>
      <c r="C300" t="s">
        <v>4</v>
      </c>
      <c r="D300">
        <v>9</v>
      </c>
      <c r="E300">
        <v>9</v>
      </c>
      <c r="F300">
        <v>0</v>
      </c>
      <c r="G300">
        <v>9</v>
      </c>
      <c r="H300">
        <v>0</v>
      </c>
    </row>
    <row r="301" spans="2:8" x14ac:dyDescent="0.25">
      <c r="B301" t="s">
        <v>180</v>
      </c>
      <c r="C301" t="s">
        <v>223</v>
      </c>
      <c r="D301">
        <v>72</v>
      </c>
      <c r="E301">
        <v>67</v>
      </c>
      <c r="F301">
        <v>42</v>
      </c>
      <c r="G301">
        <v>25</v>
      </c>
      <c r="H301">
        <v>0</v>
      </c>
    </row>
    <row r="302" spans="2:8" x14ac:dyDescent="0.25">
      <c r="B302" t="s">
        <v>180</v>
      </c>
      <c r="C302" t="s">
        <v>7</v>
      </c>
      <c r="D302">
        <v>40</v>
      </c>
      <c r="E302">
        <v>37</v>
      </c>
      <c r="F302">
        <v>20</v>
      </c>
      <c r="G302">
        <v>17</v>
      </c>
      <c r="H302">
        <v>0</v>
      </c>
    </row>
    <row r="303" spans="2:8" x14ac:dyDescent="0.25">
      <c r="B303" t="s">
        <v>180</v>
      </c>
      <c r="C303" t="s">
        <v>12</v>
      </c>
      <c r="D303">
        <v>73</v>
      </c>
      <c r="E303">
        <v>73</v>
      </c>
      <c r="F303">
        <v>72</v>
      </c>
      <c r="G303">
        <v>1</v>
      </c>
      <c r="H303">
        <v>0</v>
      </c>
    </row>
    <row r="304" spans="2:8" x14ac:dyDescent="0.25">
      <c r="B304" t="s">
        <v>180</v>
      </c>
      <c r="C304" t="s">
        <v>13</v>
      </c>
      <c r="D304">
        <v>24</v>
      </c>
      <c r="E304">
        <v>9</v>
      </c>
      <c r="F304">
        <v>9</v>
      </c>
      <c r="G304">
        <v>0</v>
      </c>
      <c r="H304">
        <v>0</v>
      </c>
    </row>
    <row r="305" spans="2:8" x14ac:dyDescent="0.25">
      <c r="B305" t="s">
        <v>180</v>
      </c>
      <c r="C305" t="s">
        <v>14</v>
      </c>
      <c r="D305">
        <v>27</v>
      </c>
      <c r="E305">
        <v>16</v>
      </c>
      <c r="F305">
        <v>3</v>
      </c>
      <c r="G305">
        <v>13</v>
      </c>
      <c r="H305">
        <v>0</v>
      </c>
    </row>
    <row r="306" spans="2:8" x14ac:dyDescent="0.25">
      <c r="B306" t="s">
        <v>180</v>
      </c>
      <c r="C306" t="s">
        <v>15</v>
      </c>
      <c r="D306">
        <v>4</v>
      </c>
      <c r="E306">
        <v>1</v>
      </c>
      <c r="F306">
        <v>1</v>
      </c>
      <c r="G306">
        <v>0</v>
      </c>
      <c r="H306">
        <v>0</v>
      </c>
    </row>
    <row r="307" spans="2:8" x14ac:dyDescent="0.25">
      <c r="B307" t="s">
        <v>180</v>
      </c>
      <c r="C307" t="s">
        <v>16</v>
      </c>
      <c r="D307">
        <v>49</v>
      </c>
      <c r="E307">
        <v>45</v>
      </c>
      <c r="F307">
        <v>36</v>
      </c>
      <c r="G307">
        <v>9</v>
      </c>
      <c r="H307">
        <v>0</v>
      </c>
    </row>
    <row r="308" spans="2:8" x14ac:dyDescent="0.25">
      <c r="B308" t="s">
        <v>180</v>
      </c>
      <c r="C308" t="s">
        <v>18</v>
      </c>
      <c r="D308">
        <v>11</v>
      </c>
      <c r="E308">
        <v>5</v>
      </c>
      <c r="F308">
        <v>5</v>
      </c>
      <c r="G308">
        <v>0</v>
      </c>
      <c r="H308">
        <v>0</v>
      </c>
    </row>
    <row r="309" spans="2:8" x14ac:dyDescent="0.25">
      <c r="B309" t="s">
        <v>59</v>
      </c>
      <c r="C309" t="s">
        <v>2</v>
      </c>
      <c r="D309">
        <v>2</v>
      </c>
      <c r="E309">
        <v>2</v>
      </c>
      <c r="F309">
        <v>2</v>
      </c>
      <c r="G309">
        <v>0</v>
      </c>
      <c r="H309">
        <v>0</v>
      </c>
    </row>
    <row r="310" spans="2:8" x14ac:dyDescent="0.25">
      <c r="B310" t="s">
        <v>59</v>
      </c>
      <c r="C310" t="s">
        <v>221</v>
      </c>
      <c r="D310">
        <v>30</v>
      </c>
      <c r="E310">
        <v>29</v>
      </c>
      <c r="F310">
        <v>12</v>
      </c>
      <c r="G310">
        <v>17</v>
      </c>
      <c r="H310">
        <v>0</v>
      </c>
    </row>
    <row r="311" spans="2:8" x14ac:dyDescent="0.25">
      <c r="B311" t="s">
        <v>59</v>
      </c>
      <c r="C311" t="s">
        <v>4</v>
      </c>
      <c r="D311">
        <v>5</v>
      </c>
      <c r="E311">
        <v>5</v>
      </c>
      <c r="F311">
        <v>0</v>
      </c>
      <c r="G311">
        <v>5</v>
      </c>
      <c r="H311">
        <v>0</v>
      </c>
    </row>
    <row r="312" spans="2:8" x14ac:dyDescent="0.25">
      <c r="B312" t="s">
        <v>59</v>
      </c>
      <c r="C312" t="s">
        <v>223</v>
      </c>
      <c r="D312">
        <v>136</v>
      </c>
      <c r="E312">
        <v>131</v>
      </c>
      <c r="F312">
        <v>71</v>
      </c>
      <c r="G312">
        <v>60</v>
      </c>
      <c r="H312">
        <v>0</v>
      </c>
    </row>
    <row r="313" spans="2:8" x14ac:dyDescent="0.25">
      <c r="B313" t="s">
        <v>59</v>
      </c>
      <c r="C313" t="s">
        <v>7</v>
      </c>
      <c r="D313">
        <v>37</v>
      </c>
      <c r="E313">
        <v>36</v>
      </c>
      <c r="F313">
        <v>19</v>
      </c>
      <c r="G313">
        <v>17</v>
      </c>
      <c r="H313">
        <v>0</v>
      </c>
    </row>
    <row r="314" spans="2:8" x14ac:dyDescent="0.25">
      <c r="B314" t="s">
        <v>59</v>
      </c>
      <c r="C314" t="s">
        <v>12</v>
      </c>
      <c r="D314">
        <v>57</v>
      </c>
      <c r="E314">
        <v>56</v>
      </c>
      <c r="F314">
        <v>48</v>
      </c>
      <c r="G314">
        <v>8</v>
      </c>
      <c r="H314">
        <v>0</v>
      </c>
    </row>
    <row r="315" spans="2:8" x14ac:dyDescent="0.25">
      <c r="B315" t="s">
        <v>59</v>
      </c>
      <c r="C315" t="s">
        <v>13</v>
      </c>
      <c r="D315">
        <v>4</v>
      </c>
      <c r="E315">
        <v>2</v>
      </c>
      <c r="F315">
        <v>2</v>
      </c>
      <c r="G315">
        <v>0</v>
      </c>
      <c r="H315">
        <v>0</v>
      </c>
    </row>
    <row r="316" spans="2:8" x14ac:dyDescent="0.25">
      <c r="B316" t="s">
        <v>59</v>
      </c>
      <c r="C316" t="s">
        <v>14</v>
      </c>
      <c r="D316">
        <v>6</v>
      </c>
      <c r="E316">
        <v>6</v>
      </c>
      <c r="F316">
        <v>2</v>
      </c>
      <c r="G316">
        <v>4</v>
      </c>
      <c r="H316">
        <v>0</v>
      </c>
    </row>
    <row r="317" spans="2:8" x14ac:dyDescent="0.25">
      <c r="B317" t="s">
        <v>59</v>
      </c>
      <c r="C317" t="s">
        <v>15</v>
      </c>
      <c r="D317">
        <v>3</v>
      </c>
      <c r="E317">
        <v>3</v>
      </c>
      <c r="F317">
        <v>3</v>
      </c>
      <c r="G317">
        <v>0</v>
      </c>
      <c r="H317">
        <v>0</v>
      </c>
    </row>
    <row r="318" spans="2:8" x14ac:dyDescent="0.25">
      <c r="B318" t="s">
        <v>59</v>
      </c>
      <c r="C318" t="s">
        <v>16</v>
      </c>
      <c r="D318">
        <v>31</v>
      </c>
      <c r="E318">
        <v>30</v>
      </c>
      <c r="F318">
        <v>22</v>
      </c>
      <c r="G318">
        <v>8</v>
      </c>
      <c r="H318">
        <v>0</v>
      </c>
    </row>
    <row r="319" spans="2:8" x14ac:dyDescent="0.25">
      <c r="B319" t="s">
        <v>59</v>
      </c>
      <c r="C319" t="s">
        <v>18</v>
      </c>
      <c r="D319">
        <v>8</v>
      </c>
      <c r="E319">
        <v>6</v>
      </c>
      <c r="F319">
        <v>5</v>
      </c>
      <c r="G319">
        <v>1</v>
      </c>
      <c r="H319">
        <v>0</v>
      </c>
    </row>
    <row r="320" spans="2:8" x14ac:dyDescent="0.25">
      <c r="B320" t="s">
        <v>60</v>
      </c>
      <c r="C320" t="s">
        <v>221</v>
      </c>
      <c r="D320">
        <v>29</v>
      </c>
      <c r="E320">
        <v>27</v>
      </c>
      <c r="F320">
        <v>20</v>
      </c>
      <c r="G320">
        <v>7</v>
      </c>
      <c r="H320">
        <v>0</v>
      </c>
    </row>
    <row r="321" spans="2:8" x14ac:dyDescent="0.25">
      <c r="B321" t="s">
        <v>60</v>
      </c>
      <c r="C321" t="s">
        <v>4</v>
      </c>
      <c r="D321">
        <v>48</v>
      </c>
      <c r="E321">
        <v>43</v>
      </c>
      <c r="F321">
        <v>30</v>
      </c>
      <c r="G321">
        <v>13</v>
      </c>
      <c r="H321">
        <v>0</v>
      </c>
    </row>
    <row r="322" spans="2:8" x14ac:dyDescent="0.25">
      <c r="B322" t="s">
        <v>60</v>
      </c>
      <c r="C322" t="s">
        <v>223</v>
      </c>
      <c r="D322">
        <v>20</v>
      </c>
      <c r="E322">
        <v>20</v>
      </c>
      <c r="F322">
        <v>12</v>
      </c>
      <c r="G322">
        <v>8</v>
      </c>
      <c r="H322">
        <v>0</v>
      </c>
    </row>
    <row r="323" spans="2:8" x14ac:dyDescent="0.25">
      <c r="B323" t="s">
        <v>60</v>
      </c>
      <c r="C323" t="s">
        <v>7</v>
      </c>
      <c r="D323">
        <v>29</v>
      </c>
      <c r="E323">
        <v>27</v>
      </c>
      <c r="F323">
        <v>16</v>
      </c>
      <c r="G323">
        <v>11</v>
      </c>
      <c r="H323">
        <v>0</v>
      </c>
    </row>
    <row r="324" spans="2:8" x14ac:dyDescent="0.25">
      <c r="B324" t="s">
        <v>60</v>
      </c>
      <c r="C324" t="s">
        <v>12</v>
      </c>
      <c r="D324">
        <v>8</v>
      </c>
      <c r="E324">
        <v>8</v>
      </c>
      <c r="F324">
        <v>8</v>
      </c>
      <c r="G324">
        <v>0</v>
      </c>
      <c r="H324">
        <v>0</v>
      </c>
    </row>
    <row r="325" spans="2:8" x14ac:dyDescent="0.25">
      <c r="B325" t="s">
        <v>60</v>
      </c>
      <c r="C325" t="s">
        <v>13</v>
      </c>
      <c r="D325">
        <v>10</v>
      </c>
      <c r="E325">
        <v>7</v>
      </c>
      <c r="F325">
        <v>3</v>
      </c>
      <c r="G325">
        <v>4</v>
      </c>
      <c r="H325">
        <v>0</v>
      </c>
    </row>
    <row r="326" spans="2:8" x14ac:dyDescent="0.25">
      <c r="B326" t="s">
        <v>60</v>
      </c>
      <c r="C326" t="s">
        <v>14</v>
      </c>
      <c r="D326">
        <v>17</v>
      </c>
      <c r="E326">
        <v>15</v>
      </c>
      <c r="F326">
        <v>8</v>
      </c>
      <c r="G326">
        <v>7</v>
      </c>
      <c r="H326">
        <v>0</v>
      </c>
    </row>
    <row r="327" spans="2:8" x14ac:dyDescent="0.25">
      <c r="B327" t="s">
        <v>60</v>
      </c>
      <c r="C327" t="s">
        <v>15</v>
      </c>
      <c r="D327">
        <v>4</v>
      </c>
      <c r="E327">
        <v>4</v>
      </c>
      <c r="F327">
        <v>4</v>
      </c>
      <c r="G327">
        <v>0</v>
      </c>
      <c r="H327">
        <v>0</v>
      </c>
    </row>
    <row r="328" spans="2:8" x14ac:dyDescent="0.25">
      <c r="B328" t="s">
        <v>60</v>
      </c>
      <c r="C328" t="s">
        <v>16</v>
      </c>
      <c r="D328">
        <v>29</v>
      </c>
      <c r="E328">
        <v>29</v>
      </c>
      <c r="F328">
        <v>21</v>
      </c>
      <c r="G328">
        <v>8</v>
      </c>
      <c r="H328">
        <v>0</v>
      </c>
    </row>
    <row r="329" spans="2:8" x14ac:dyDescent="0.25">
      <c r="B329" t="s">
        <v>60</v>
      </c>
      <c r="C329" t="s">
        <v>18</v>
      </c>
      <c r="D329">
        <v>3</v>
      </c>
      <c r="E329">
        <v>3</v>
      </c>
      <c r="F329">
        <v>3</v>
      </c>
      <c r="G329">
        <v>0</v>
      </c>
      <c r="H329">
        <v>0</v>
      </c>
    </row>
    <row r="330" spans="2:8" x14ac:dyDescent="0.25">
      <c r="B330" t="s">
        <v>184</v>
      </c>
      <c r="C330" t="s">
        <v>7</v>
      </c>
      <c r="D330">
        <v>48</v>
      </c>
      <c r="E330">
        <v>44</v>
      </c>
      <c r="F330">
        <v>26</v>
      </c>
      <c r="G330">
        <v>18</v>
      </c>
      <c r="H330">
        <v>0</v>
      </c>
    </row>
    <row r="331" spans="2:8" x14ac:dyDescent="0.25">
      <c r="B331" t="s">
        <v>184</v>
      </c>
      <c r="C331" t="s">
        <v>221</v>
      </c>
      <c r="D331">
        <v>46</v>
      </c>
      <c r="E331">
        <v>45</v>
      </c>
      <c r="F331">
        <v>29</v>
      </c>
      <c r="G331">
        <v>16</v>
      </c>
      <c r="H331">
        <v>0</v>
      </c>
    </row>
    <row r="332" spans="2:8" x14ac:dyDescent="0.25">
      <c r="B332" t="s">
        <v>184</v>
      </c>
      <c r="C332" t="s">
        <v>4</v>
      </c>
      <c r="D332">
        <v>9</v>
      </c>
      <c r="E332">
        <v>9</v>
      </c>
      <c r="F332">
        <v>0</v>
      </c>
      <c r="G332">
        <v>9</v>
      </c>
      <c r="H332">
        <v>0</v>
      </c>
    </row>
    <row r="333" spans="2:8" x14ac:dyDescent="0.25">
      <c r="B333" t="s">
        <v>184</v>
      </c>
      <c r="C333" t="s">
        <v>223</v>
      </c>
      <c r="D333">
        <v>63</v>
      </c>
      <c r="E333">
        <v>62</v>
      </c>
      <c r="F333">
        <v>45</v>
      </c>
      <c r="G333">
        <v>17</v>
      </c>
      <c r="H333">
        <v>0</v>
      </c>
    </row>
    <row r="334" spans="2:8" x14ac:dyDescent="0.25">
      <c r="B334" t="s">
        <v>184</v>
      </c>
      <c r="C334" t="s">
        <v>12</v>
      </c>
      <c r="D334">
        <v>77</v>
      </c>
      <c r="E334">
        <v>77</v>
      </c>
      <c r="F334">
        <v>76</v>
      </c>
      <c r="G334">
        <v>1</v>
      </c>
      <c r="H334">
        <v>0</v>
      </c>
    </row>
    <row r="335" spans="2:8" x14ac:dyDescent="0.25">
      <c r="B335" t="s">
        <v>184</v>
      </c>
      <c r="C335" t="s">
        <v>13</v>
      </c>
      <c r="D335">
        <v>37</v>
      </c>
      <c r="E335">
        <v>17</v>
      </c>
      <c r="F335">
        <v>12</v>
      </c>
      <c r="G335">
        <v>5</v>
      </c>
      <c r="H335">
        <v>16</v>
      </c>
    </row>
    <row r="336" spans="2:8" x14ac:dyDescent="0.25">
      <c r="B336" t="s">
        <v>184</v>
      </c>
      <c r="C336" t="s">
        <v>14</v>
      </c>
      <c r="D336">
        <v>18</v>
      </c>
      <c r="E336">
        <v>17</v>
      </c>
      <c r="F336">
        <v>12</v>
      </c>
      <c r="G336">
        <v>5</v>
      </c>
      <c r="H336">
        <v>0</v>
      </c>
    </row>
    <row r="337" spans="2:8" x14ac:dyDescent="0.25">
      <c r="B337" t="s">
        <v>184</v>
      </c>
      <c r="C337" t="s">
        <v>15</v>
      </c>
      <c r="D337">
        <v>7</v>
      </c>
      <c r="E337">
        <v>5</v>
      </c>
      <c r="F337">
        <v>5</v>
      </c>
      <c r="G337">
        <v>0</v>
      </c>
      <c r="H337">
        <v>0</v>
      </c>
    </row>
    <row r="338" spans="2:8" x14ac:dyDescent="0.25">
      <c r="B338" t="s">
        <v>184</v>
      </c>
      <c r="C338" t="s">
        <v>16</v>
      </c>
      <c r="D338">
        <v>52</v>
      </c>
      <c r="E338">
        <v>52</v>
      </c>
      <c r="F338">
        <v>45</v>
      </c>
      <c r="G338">
        <v>7</v>
      </c>
      <c r="H338">
        <v>0</v>
      </c>
    </row>
    <row r="339" spans="2:8" x14ac:dyDescent="0.25">
      <c r="B339" t="s">
        <v>182</v>
      </c>
      <c r="C339" t="s">
        <v>4</v>
      </c>
      <c r="D339">
        <v>9</v>
      </c>
      <c r="E339">
        <v>9</v>
      </c>
      <c r="F339">
        <v>0</v>
      </c>
      <c r="G339">
        <v>9</v>
      </c>
      <c r="H339">
        <v>0</v>
      </c>
    </row>
    <row r="340" spans="2:8" x14ac:dyDescent="0.25">
      <c r="B340" t="s">
        <v>182</v>
      </c>
      <c r="C340" t="s">
        <v>221</v>
      </c>
      <c r="D340">
        <v>55</v>
      </c>
      <c r="E340">
        <v>55</v>
      </c>
      <c r="F340">
        <v>25</v>
      </c>
      <c r="G340">
        <v>30</v>
      </c>
      <c r="H340">
        <v>0</v>
      </c>
    </row>
    <row r="341" spans="2:8" x14ac:dyDescent="0.25">
      <c r="B341" t="s">
        <v>182</v>
      </c>
      <c r="C341" t="s">
        <v>223</v>
      </c>
      <c r="D341">
        <v>57</v>
      </c>
      <c r="E341">
        <v>56</v>
      </c>
      <c r="F341">
        <v>35</v>
      </c>
      <c r="G341">
        <v>21</v>
      </c>
      <c r="H341">
        <v>0</v>
      </c>
    </row>
    <row r="342" spans="2:8" x14ac:dyDescent="0.25">
      <c r="B342" t="s">
        <v>182</v>
      </c>
      <c r="C342" t="s">
        <v>7</v>
      </c>
      <c r="D342">
        <v>63</v>
      </c>
      <c r="E342">
        <v>62</v>
      </c>
      <c r="F342">
        <v>32</v>
      </c>
      <c r="G342">
        <v>30</v>
      </c>
      <c r="H342">
        <v>0</v>
      </c>
    </row>
    <row r="343" spans="2:8" x14ac:dyDescent="0.25">
      <c r="B343" t="s">
        <v>182</v>
      </c>
      <c r="C343" t="s">
        <v>12</v>
      </c>
      <c r="D343">
        <v>65</v>
      </c>
      <c r="E343">
        <v>63</v>
      </c>
      <c r="F343">
        <v>63</v>
      </c>
      <c r="G343">
        <v>0</v>
      </c>
      <c r="H343">
        <v>0</v>
      </c>
    </row>
    <row r="344" spans="2:8" x14ac:dyDescent="0.25">
      <c r="B344" t="s">
        <v>182</v>
      </c>
      <c r="C344" t="s">
        <v>13</v>
      </c>
      <c r="D344">
        <v>25</v>
      </c>
      <c r="E344">
        <v>12</v>
      </c>
      <c r="F344">
        <v>11</v>
      </c>
      <c r="G344">
        <v>1</v>
      </c>
      <c r="H344">
        <v>0</v>
      </c>
    </row>
    <row r="345" spans="2:8" x14ac:dyDescent="0.25">
      <c r="B345" t="s">
        <v>182</v>
      </c>
      <c r="C345" t="s">
        <v>14</v>
      </c>
      <c r="D345">
        <v>28</v>
      </c>
      <c r="E345">
        <v>27</v>
      </c>
      <c r="F345">
        <v>13</v>
      </c>
      <c r="G345">
        <v>14</v>
      </c>
      <c r="H345">
        <v>0</v>
      </c>
    </row>
    <row r="346" spans="2:8" x14ac:dyDescent="0.25">
      <c r="B346" t="s">
        <v>182</v>
      </c>
      <c r="C346" t="s">
        <v>15</v>
      </c>
      <c r="D346">
        <v>18</v>
      </c>
      <c r="E346">
        <v>16</v>
      </c>
      <c r="F346">
        <v>8</v>
      </c>
      <c r="G346">
        <v>8</v>
      </c>
      <c r="H346">
        <v>0</v>
      </c>
    </row>
    <row r="347" spans="2:8" x14ac:dyDescent="0.25">
      <c r="B347" t="s">
        <v>182</v>
      </c>
      <c r="C347" t="s">
        <v>16</v>
      </c>
      <c r="D347">
        <v>45</v>
      </c>
      <c r="E347">
        <v>44</v>
      </c>
      <c r="F347">
        <v>28</v>
      </c>
      <c r="G347">
        <v>16</v>
      </c>
      <c r="H347">
        <v>0</v>
      </c>
    </row>
    <row r="348" spans="2:8" x14ac:dyDescent="0.25">
      <c r="B348" t="s">
        <v>182</v>
      </c>
      <c r="C348" t="s">
        <v>18</v>
      </c>
      <c r="D348">
        <v>12</v>
      </c>
      <c r="E348">
        <v>12</v>
      </c>
      <c r="F348">
        <v>11</v>
      </c>
      <c r="G348">
        <v>1</v>
      </c>
      <c r="H348">
        <v>0</v>
      </c>
    </row>
    <row r="349" spans="2:8" x14ac:dyDescent="0.25">
      <c r="B349" t="s">
        <v>186</v>
      </c>
      <c r="C349" t="s">
        <v>221</v>
      </c>
      <c r="D349">
        <v>74</v>
      </c>
      <c r="E349">
        <v>70</v>
      </c>
      <c r="F349">
        <v>55</v>
      </c>
      <c r="G349">
        <v>15</v>
      </c>
      <c r="H349">
        <v>0</v>
      </c>
    </row>
    <row r="350" spans="2:8" x14ac:dyDescent="0.25">
      <c r="B350" t="s">
        <v>186</v>
      </c>
      <c r="C350" t="s">
        <v>4</v>
      </c>
      <c r="D350">
        <v>71</v>
      </c>
      <c r="E350">
        <v>66</v>
      </c>
      <c r="F350">
        <v>53</v>
      </c>
      <c r="G350">
        <v>13</v>
      </c>
      <c r="H350">
        <v>0</v>
      </c>
    </row>
    <row r="351" spans="2:8" x14ac:dyDescent="0.25">
      <c r="B351" t="s">
        <v>186</v>
      </c>
      <c r="C351" t="s">
        <v>223</v>
      </c>
      <c r="D351">
        <v>17</v>
      </c>
      <c r="E351">
        <v>16</v>
      </c>
      <c r="F351">
        <v>12</v>
      </c>
      <c r="G351">
        <v>4</v>
      </c>
      <c r="H351">
        <v>0</v>
      </c>
    </row>
    <row r="352" spans="2:8" x14ac:dyDescent="0.25">
      <c r="B352" t="s">
        <v>186</v>
      </c>
      <c r="C352" t="s">
        <v>7</v>
      </c>
      <c r="D352">
        <v>19</v>
      </c>
      <c r="E352">
        <v>18</v>
      </c>
      <c r="F352">
        <v>16</v>
      </c>
      <c r="G352">
        <v>2</v>
      </c>
      <c r="H352">
        <v>0</v>
      </c>
    </row>
    <row r="353" spans="2:8" x14ac:dyDescent="0.25">
      <c r="B353" t="s">
        <v>186</v>
      </c>
      <c r="C353" t="s">
        <v>12</v>
      </c>
      <c r="D353">
        <v>26</v>
      </c>
      <c r="E353">
        <v>25</v>
      </c>
      <c r="F353">
        <v>25</v>
      </c>
      <c r="G353">
        <v>0</v>
      </c>
      <c r="H353">
        <v>0</v>
      </c>
    </row>
    <row r="354" spans="2:8" x14ac:dyDescent="0.25">
      <c r="B354" t="s">
        <v>186</v>
      </c>
      <c r="C354" t="s">
        <v>14</v>
      </c>
      <c r="D354">
        <v>10</v>
      </c>
      <c r="E354">
        <v>2</v>
      </c>
      <c r="F354">
        <v>0</v>
      </c>
      <c r="G354">
        <v>2</v>
      </c>
      <c r="H354">
        <v>0</v>
      </c>
    </row>
    <row r="355" spans="2:8" x14ac:dyDescent="0.25">
      <c r="B355" t="s">
        <v>186</v>
      </c>
      <c r="C355" t="s">
        <v>15</v>
      </c>
      <c r="D355">
        <v>3</v>
      </c>
      <c r="E355">
        <v>0</v>
      </c>
      <c r="F355">
        <v>0</v>
      </c>
      <c r="G355">
        <v>0</v>
      </c>
      <c r="H355">
        <v>0</v>
      </c>
    </row>
    <row r="356" spans="2:8" x14ac:dyDescent="0.25">
      <c r="B356" t="s">
        <v>186</v>
      </c>
      <c r="C356" t="s">
        <v>16</v>
      </c>
      <c r="D356">
        <v>44</v>
      </c>
      <c r="E356">
        <v>43</v>
      </c>
      <c r="F356">
        <v>37</v>
      </c>
      <c r="G356">
        <v>6</v>
      </c>
      <c r="H356">
        <v>0</v>
      </c>
    </row>
    <row r="357" spans="2:8" x14ac:dyDescent="0.25">
      <c r="B357" t="s">
        <v>188</v>
      </c>
      <c r="C357" t="s">
        <v>7</v>
      </c>
      <c r="D357">
        <v>28</v>
      </c>
      <c r="E357">
        <v>28</v>
      </c>
      <c r="F357">
        <v>18</v>
      </c>
      <c r="G357">
        <v>10</v>
      </c>
      <c r="H357">
        <v>0</v>
      </c>
    </row>
    <row r="358" spans="2:8" x14ac:dyDescent="0.25">
      <c r="B358" t="s">
        <v>188</v>
      </c>
      <c r="C358" t="s">
        <v>2</v>
      </c>
      <c r="D358">
        <v>2</v>
      </c>
      <c r="E358">
        <v>2</v>
      </c>
      <c r="F358">
        <v>1</v>
      </c>
      <c r="G358">
        <v>1</v>
      </c>
      <c r="H358">
        <v>0</v>
      </c>
    </row>
    <row r="359" spans="2:8" x14ac:dyDescent="0.25">
      <c r="B359" t="s">
        <v>188</v>
      </c>
      <c r="C359" t="s">
        <v>221</v>
      </c>
      <c r="D359">
        <v>24</v>
      </c>
      <c r="E359">
        <v>20</v>
      </c>
      <c r="F359">
        <v>18</v>
      </c>
      <c r="G359">
        <v>2</v>
      </c>
      <c r="H359">
        <v>0</v>
      </c>
    </row>
    <row r="360" spans="2:8" x14ac:dyDescent="0.25">
      <c r="B360" t="s">
        <v>188</v>
      </c>
      <c r="C360" t="s">
        <v>4</v>
      </c>
      <c r="D360">
        <v>65</v>
      </c>
      <c r="E360">
        <v>55</v>
      </c>
      <c r="F360">
        <v>39</v>
      </c>
      <c r="G360">
        <v>16</v>
      </c>
      <c r="H360">
        <v>0</v>
      </c>
    </row>
    <row r="361" spans="2:8" x14ac:dyDescent="0.25">
      <c r="B361" t="s">
        <v>188</v>
      </c>
      <c r="C361" t="s">
        <v>223</v>
      </c>
      <c r="D361">
        <v>53</v>
      </c>
      <c r="E361">
        <v>47</v>
      </c>
      <c r="F361">
        <v>27</v>
      </c>
      <c r="G361">
        <v>20</v>
      </c>
      <c r="H361">
        <v>0</v>
      </c>
    </row>
    <row r="362" spans="2:8" x14ac:dyDescent="0.25">
      <c r="B362" t="s">
        <v>188</v>
      </c>
      <c r="C362" t="s">
        <v>12</v>
      </c>
      <c r="D362">
        <v>46</v>
      </c>
      <c r="E362">
        <v>38</v>
      </c>
      <c r="F362">
        <v>37</v>
      </c>
      <c r="G362">
        <v>1</v>
      </c>
      <c r="H362">
        <v>0</v>
      </c>
    </row>
    <row r="363" spans="2:8" x14ac:dyDescent="0.25">
      <c r="B363" t="s">
        <v>188</v>
      </c>
      <c r="C363" t="s">
        <v>13</v>
      </c>
      <c r="D363">
        <v>15</v>
      </c>
      <c r="E363">
        <v>11</v>
      </c>
      <c r="F363">
        <v>6</v>
      </c>
      <c r="G363">
        <v>5</v>
      </c>
      <c r="H363">
        <v>1</v>
      </c>
    </row>
    <row r="364" spans="2:8" x14ac:dyDescent="0.25">
      <c r="B364" t="s">
        <v>188</v>
      </c>
      <c r="C364" t="s">
        <v>14</v>
      </c>
      <c r="D364">
        <v>8</v>
      </c>
      <c r="E364">
        <v>8</v>
      </c>
      <c r="F364">
        <v>6</v>
      </c>
      <c r="G364">
        <v>2</v>
      </c>
      <c r="H364">
        <v>0</v>
      </c>
    </row>
    <row r="365" spans="2:8" x14ac:dyDescent="0.25">
      <c r="B365" t="s">
        <v>188</v>
      </c>
      <c r="C365" t="s">
        <v>15</v>
      </c>
      <c r="D365">
        <v>1</v>
      </c>
      <c r="E365">
        <v>1</v>
      </c>
      <c r="F365">
        <v>1</v>
      </c>
      <c r="G365">
        <v>0</v>
      </c>
      <c r="H365">
        <v>0</v>
      </c>
    </row>
    <row r="366" spans="2:8" x14ac:dyDescent="0.25">
      <c r="B366" t="s">
        <v>188</v>
      </c>
      <c r="C366" t="s">
        <v>16</v>
      </c>
      <c r="D366">
        <v>42</v>
      </c>
      <c r="E366">
        <v>41</v>
      </c>
      <c r="F366">
        <v>28</v>
      </c>
      <c r="G366">
        <v>13</v>
      </c>
      <c r="H366">
        <v>0</v>
      </c>
    </row>
    <row r="367" spans="2:8" x14ac:dyDescent="0.25">
      <c r="B367" t="s">
        <v>188</v>
      </c>
      <c r="C367" t="s">
        <v>18</v>
      </c>
      <c r="D367">
        <v>8</v>
      </c>
      <c r="E367">
        <v>8</v>
      </c>
      <c r="F367">
        <v>8</v>
      </c>
      <c r="G367">
        <v>0</v>
      </c>
      <c r="H367">
        <v>0</v>
      </c>
    </row>
    <row r="368" spans="2:8" x14ac:dyDescent="0.25">
      <c r="B368" t="s">
        <v>61</v>
      </c>
      <c r="C368" t="s">
        <v>2</v>
      </c>
      <c r="D368">
        <v>1</v>
      </c>
      <c r="E368">
        <v>1</v>
      </c>
      <c r="F368">
        <v>1</v>
      </c>
      <c r="G368">
        <v>0</v>
      </c>
      <c r="H368">
        <v>0</v>
      </c>
    </row>
    <row r="369" spans="2:8" x14ac:dyDescent="0.25">
      <c r="B369" t="s">
        <v>61</v>
      </c>
      <c r="C369" t="s">
        <v>221</v>
      </c>
      <c r="D369">
        <v>9</v>
      </c>
      <c r="E369">
        <v>9</v>
      </c>
      <c r="F369">
        <v>5</v>
      </c>
      <c r="G369">
        <v>4</v>
      </c>
      <c r="H369">
        <v>0</v>
      </c>
    </row>
    <row r="370" spans="2:8" x14ac:dyDescent="0.25">
      <c r="B370" t="s">
        <v>61</v>
      </c>
      <c r="C370" t="s">
        <v>4</v>
      </c>
      <c r="D370">
        <v>3</v>
      </c>
      <c r="E370">
        <v>3</v>
      </c>
      <c r="F370">
        <v>0</v>
      </c>
      <c r="G370">
        <v>3</v>
      </c>
      <c r="H370">
        <v>0</v>
      </c>
    </row>
    <row r="371" spans="2:8" x14ac:dyDescent="0.25">
      <c r="B371" t="s">
        <v>61</v>
      </c>
      <c r="C371" t="s">
        <v>223</v>
      </c>
      <c r="D371">
        <v>53</v>
      </c>
      <c r="E371">
        <v>49</v>
      </c>
      <c r="F371">
        <v>25</v>
      </c>
      <c r="G371">
        <v>24</v>
      </c>
      <c r="H371">
        <v>0</v>
      </c>
    </row>
    <row r="372" spans="2:8" x14ac:dyDescent="0.25">
      <c r="B372" t="s">
        <v>61</v>
      </c>
      <c r="C372" t="s">
        <v>7</v>
      </c>
      <c r="D372">
        <v>7</v>
      </c>
      <c r="E372">
        <v>6</v>
      </c>
      <c r="F372">
        <v>3</v>
      </c>
      <c r="G372">
        <v>3</v>
      </c>
      <c r="H372">
        <v>0</v>
      </c>
    </row>
    <row r="373" spans="2:8" x14ac:dyDescent="0.25">
      <c r="B373" t="s">
        <v>61</v>
      </c>
      <c r="C373" t="s">
        <v>12</v>
      </c>
      <c r="D373">
        <v>10</v>
      </c>
      <c r="E373">
        <v>10</v>
      </c>
      <c r="F373">
        <v>10</v>
      </c>
      <c r="G373">
        <v>0</v>
      </c>
      <c r="H373">
        <v>0</v>
      </c>
    </row>
    <row r="374" spans="2:8" x14ac:dyDescent="0.25">
      <c r="B374" t="s">
        <v>61</v>
      </c>
      <c r="C374" t="s">
        <v>13</v>
      </c>
      <c r="D374">
        <v>2</v>
      </c>
      <c r="E374">
        <v>2</v>
      </c>
      <c r="F374">
        <v>0</v>
      </c>
      <c r="G374">
        <v>2</v>
      </c>
      <c r="H374">
        <v>0</v>
      </c>
    </row>
    <row r="375" spans="2:8" x14ac:dyDescent="0.25">
      <c r="B375" t="s">
        <v>61</v>
      </c>
      <c r="C375" t="s">
        <v>14</v>
      </c>
      <c r="D375">
        <v>1</v>
      </c>
      <c r="E375">
        <v>1</v>
      </c>
      <c r="F375">
        <v>0</v>
      </c>
      <c r="G375">
        <v>1</v>
      </c>
      <c r="H375">
        <v>0</v>
      </c>
    </row>
    <row r="376" spans="2:8" x14ac:dyDescent="0.25">
      <c r="B376" t="s">
        <v>61</v>
      </c>
      <c r="C376" t="s">
        <v>15</v>
      </c>
      <c r="D376">
        <v>1</v>
      </c>
      <c r="E376">
        <v>1</v>
      </c>
      <c r="F376">
        <v>0</v>
      </c>
      <c r="G376">
        <v>1</v>
      </c>
      <c r="H376">
        <v>0</v>
      </c>
    </row>
    <row r="377" spans="2:8" x14ac:dyDescent="0.25">
      <c r="B377" t="s">
        <v>61</v>
      </c>
      <c r="C377" t="s">
        <v>16</v>
      </c>
      <c r="D377">
        <v>21</v>
      </c>
      <c r="E377">
        <v>21</v>
      </c>
      <c r="F377">
        <v>12</v>
      </c>
      <c r="G377">
        <v>9</v>
      </c>
      <c r="H377">
        <v>0</v>
      </c>
    </row>
    <row r="378" spans="2:8" x14ac:dyDescent="0.25">
      <c r="B378" t="s">
        <v>61</v>
      </c>
      <c r="C378" t="s">
        <v>18</v>
      </c>
      <c r="D378">
        <v>1</v>
      </c>
      <c r="E378">
        <v>1</v>
      </c>
      <c r="F378">
        <v>1</v>
      </c>
      <c r="G378">
        <v>0</v>
      </c>
      <c r="H378">
        <v>0</v>
      </c>
    </row>
    <row r="379" spans="2:8" x14ac:dyDescent="0.25">
      <c r="B379" t="s">
        <v>181</v>
      </c>
      <c r="C379" t="s">
        <v>221</v>
      </c>
      <c r="D379">
        <v>74</v>
      </c>
      <c r="E379">
        <v>64</v>
      </c>
      <c r="F379">
        <v>55</v>
      </c>
      <c r="G379">
        <v>9</v>
      </c>
      <c r="H379">
        <v>1</v>
      </c>
    </row>
    <row r="380" spans="2:8" x14ac:dyDescent="0.25">
      <c r="B380" t="s">
        <v>181</v>
      </c>
      <c r="C380" t="s">
        <v>2</v>
      </c>
      <c r="D380">
        <v>2</v>
      </c>
      <c r="E380">
        <v>2</v>
      </c>
      <c r="F380">
        <v>2</v>
      </c>
      <c r="G380">
        <v>0</v>
      </c>
      <c r="H380">
        <v>0</v>
      </c>
    </row>
    <row r="381" spans="2:8" x14ac:dyDescent="0.25">
      <c r="B381" t="s">
        <v>181</v>
      </c>
      <c r="C381" t="s">
        <v>4</v>
      </c>
      <c r="D381">
        <v>127</v>
      </c>
      <c r="E381">
        <v>110</v>
      </c>
      <c r="F381">
        <v>92</v>
      </c>
      <c r="G381">
        <v>18</v>
      </c>
      <c r="H381">
        <v>2</v>
      </c>
    </row>
    <row r="382" spans="2:8" x14ac:dyDescent="0.25">
      <c r="B382" t="s">
        <v>181</v>
      </c>
      <c r="C382" t="s">
        <v>223</v>
      </c>
      <c r="D382">
        <v>50</v>
      </c>
      <c r="E382">
        <v>44</v>
      </c>
      <c r="F382">
        <v>36</v>
      </c>
      <c r="G382">
        <v>8</v>
      </c>
      <c r="H382">
        <v>2</v>
      </c>
    </row>
    <row r="383" spans="2:8" x14ac:dyDescent="0.25">
      <c r="B383" t="s">
        <v>181</v>
      </c>
      <c r="C383" t="s">
        <v>7</v>
      </c>
      <c r="D383">
        <v>24</v>
      </c>
      <c r="E383">
        <v>20</v>
      </c>
      <c r="F383">
        <v>19</v>
      </c>
      <c r="G383">
        <v>1</v>
      </c>
      <c r="H383">
        <v>0</v>
      </c>
    </row>
    <row r="384" spans="2:8" x14ac:dyDescent="0.25">
      <c r="B384" t="s">
        <v>181</v>
      </c>
      <c r="C384" t="s">
        <v>12</v>
      </c>
      <c r="D384">
        <v>17</v>
      </c>
      <c r="E384">
        <v>14</v>
      </c>
      <c r="F384">
        <v>14</v>
      </c>
      <c r="G384">
        <v>0</v>
      </c>
      <c r="H384">
        <v>0</v>
      </c>
    </row>
    <row r="385" spans="2:8" x14ac:dyDescent="0.25">
      <c r="B385" t="s">
        <v>181</v>
      </c>
      <c r="C385" t="s">
        <v>13</v>
      </c>
      <c r="D385">
        <v>39</v>
      </c>
      <c r="E385">
        <v>28</v>
      </c>
      <c r="F385">
        <v>25</v>
      </c>
      <c r="G385">
        <v>3</v>
      </c>
      <c r="H385">
        <v>0</v>
      </c>
    </row>
    <row r="386" spans="2:8" x14ac:dyDescent="0.25">
      <c r="B386" t="s">
        <v>181</v>
      </c>
      <c r="C386" t="s">
        <v>14</v>
      </c>
      <c r="D386">
        <v>37</v>
      </c>
      <c r="E386">
        <v>31</v>
      </c>
      <c r="F386">
        <v>19</v>
      </c>
      <c r="G386">
        <v>12</v>
      </c>
      <c r="H386">
        <v>1</v>
      </c>
    </row>
    <row r="387" spans="2:8" x14ac:dyDescent="0.25">
      <c r="B387" t="s">
        <v>181</v>
      </c>
      <c r="C387" t="s">
        <v>15</v>
      </c>
      <c r="D387">
        <v>12</v>
      </c>
      <c r="E387">
        <v>10</v>
      </c>
      <c r="F387">
        <v>7</v>
      </c>
      <c r="G387">
        <v>3</v>
      </c>
      <c r="H387">
        <v>0</v>
      </c>
    </row>
    <row r="388" spans="2:8" x14ac:dyDescent="0.25">
      <c r="B388" t="s">
        <v>181</v>
      </c>
      <c r="C388" t="s">
        <v>16</v>
      </c>
      <c r="D388">
        <v>95</v>
      </c>
      <c r="E388">
        <v>91</v>
      </c>
      <c r="F388">
        <v>76</v>
      </c>
      <c r="G388">
        <v>15</v>
      </c>
      <c r="H388">
        <v>1</v>
      </c>
    </row>
    <row r="389" spans="2:8" x14ac:dyDescent="0.25">
      <c r="B389" t="s">
        <v>181</v>
      </c>
      <c r="C389" t="s">
        <v>18</v>
      </c>
      <c r="D389">
        <v>20</v>
      </c>
      <c r="E389">
        <v>19</v>
      </c>
      <c r="F389">
        <v>18</v>
      </c>
      <c r="G389">
        <v>1</v>
      </c>
      <c r="H389">
        <v>0</v>
      </c>
    </row>
    <row r="390" spans="2:8" x14ac:dyDescent="0.25">
      <c r="B390" t="s">
        <v>62</v>
      </c>
      <c r="C390" t="s">
        <v>221</v>
      </c>
      <c r="D390">
        <v>45</v>
      </c>
      <c r="E390">
        <v>42</v>
      </c>
      <c r="F390">
        <v>10</v>
      </c>
      <c r="G390">
        <v>32</v>
      </c>
      <c r="H390">
        <v>0</v>
      </c>
    </row>
    <row r="391" spans="2:8" x14ac:dyDescent="0.25">
      <c r="B391" t="s">
        <v>62</v>
      </c>
      <c r="C391" t="s">
        <v>4</v>
      </c>
      <c r="D391">
        <v>5</v>
      </c>
      <c r="E391">
        <v>5</v>
      </c>
      <c r="F391">
        <v>0</v>
      </c>
      <c r="G391">
        <v>5</v>
      </c>
      <c r="H391">
        <v>0</v>
      </c>
    </row>
    <row r="392" spans="2:8" x14ac:dyDescent="0.25">
      <c r="B392" t="s">
        <v>62</v>
      </c>
      <c r="C392" t="s">
        <v>223</v>
      </c>
      <c r="D392">
        <v>23</v>
      </c>
      <c r="E392">
        <v>21</v>
      </c>
      <c r="F392">
        <v>12</v>
      </c>
      <c r="G392">
        <v>9</v>
      </c>
      <c r="H392">
        <v>0</v>
      </c>
    </row>
    <row r="393" spans="2:8" x14ac:dyDescent="0.25">
      <c r="B393" t="s">
        <v>62</v>
      </c>
      <c r="C393" t="s">
        <v>7</v>
      </c>
      <c r="D393">
        <v>24</v>
      </c>
      <c r="E393">
        <v>23</v>
      </c>
      <c r="F393">
        <v>12</v>
      </c>
      <c r="G393">
        <v>11</v>
      </c>
      <c r="H393">
        <v>0</v>
      </c>
    </row>
    <row r="394" spans="2:8" x14ac:dyDescent="0.25">
      <c r="B394" t="s">
        <v>62</v>
      </c>
      <c r="C394" t="s">
        <v>12</v>
      </c>
      <c r="D394">
        <v>28</v>
      </c>
      <c r="E394">
        <v>28</v>
      </c>
      <c r="F394">
        <v>28</v>
      </c>
      <c r="G394">
        <v>0</v>
      </c>
      <c r="H394">
        <v>0</v>
      </c>
    </row>
    <row r="395" spans="2:8" x14ac:dyDescent="0.25">
      <c r="B395" t="s">
        <v>62</v>
      </c>
      <c r="C395" t="s">
        <v>13</v>
      </c>
      <c r="D395">
        <v>1</v>
      </c>
      <c r="E395">
        <v>1</v>
      </c>
      <c r="F395">
        <v>0</v>
      </c>
      <c r="G395">
        <v>1</v>
      </c>
      <c r="H395">
        <v>0</v>
      </c>
    </row>
    <row r="396" spans="2:8" x14ac:dyDescent="0.25">
      <c r="B396" t="s">
        <v>62</v>
      </c>
      <c r="C396" t="s">
        <v>16</v>
      </c>
      <c r="D396">
        <v>14</v>
      </c>
      <c r="E396">
        <v>14</v>
      </c>
      <c r="F396">
        <v>9</v>
      </c>
      <c r="G396">
        <v>5</v>
      </c>
      <c r="H396">
        <v>0</v>
      </c>
    </row>
    <row r="397" spans="2:8" x14ac:dyDescent="0.25">
      <c r="B397" t="s">
        <v>62</v>
      </c>
      <c r="C397" t="s">
        <v>18</v>
      </c>
      <c r="D397">
        <v>12</v>
      </c>
      <c r="E397">
        <v>5</v>
      </c>
      <c r="F397">
        <v>5</v>
      </c>
      <c r="G397">
        <v>0</v>
      </c>
      <c r="H397">
        <v>0</v>
      </c>
    </row>
    <row r="398" spans="2:8" x14ac:dyDescent="0.25">
      <c r="B398" t="s">
        <v>187</v>
      </c>
      <c r="C398" t="s">
        <v>2</v>
      </c>
      <c r="D398">
        <v>2</v>
      </c>
      <c r="E398">
        <v>2</v>
      </c>
      <c r="F398">
        <v>1</v>
      </c>
      <c r="G398">
        <v>1</v>
      </c>
      <c r="H398">
        <v>0</v>
      </c>
    </row>
    <row r="399" spans="2:8" x14ac:dyDescent="0.25">
      <c r="B399" t="s">
        <v>187</v>
      </c>
      <c r="C399" t="s">
        <v>221</v>
      </c>
      <c r="D399">
        <v>12</v>
      </c>
      <c r="E399">
        <v>11</v>
      </c>
      <c r="F399">
        <v>9</v>
      </c>
      <c r="G399">
        <v>2</v>
      </c>
      <c r="H399">
        <v>0</v>
      </c>
    </row>
    <row r="400" spans="2:8" x14ac:dyDescent="0.25">
      <c r="B400" t="s">
        <v>187</v>
      </c>
      <c r="C400" t="s">
        <v>4</v>
      </c>
      <c r="D400">
        <v>3</v>
      </c>
      <c r="E400">
        <v>3</v>
      </c>
      <c r="F400">
        <v>0</v>
      </c>
      <c r="G400">
        <v>3</v>
      </c>
      <c r="H400">
        <v>0</v>
      </c>
    </row>
    <row r="401" spans="2:8" x14ac:dyDescent="0.25">
      <c r="B401" t="s">
        <v>187</v>
      </c>
      <c r="C401" t="s">
        <v>223</v>
      </c>
      <c r="D401">
        <v>12</v>
      </c>
      <c r="E401">
        <v>12</v>
      </c>
      <c r="F401">
        <v>9</v>
      </c>
      <c r="G401">
        <v>3</v>
      </c>
      <c r="H401">
        <v>0</v>
      </c>
    </row>
    <row r="402" spans="2:8" x14ac:dyDescent="0.25">
      <c r="B402" t="s">
        <v>187</v>
      </c>
      <c r="C402" t="s">
        <v>7</v>
      </c>
      <c r="D402">
        <v>14</v>
      </c>
      <c r="E402">
        <v>13</v>
      </c>
      <c r="F402">
        <v>12</v>
      </c>
      <c r="G402">
        <v>1</v>
      </c>
      <c r="H402">
        <v>0</v>
      </c>
    </row>
    <row r="403" spans="2:8" x14ac:dyDescent="0.25">
      <c r="B403" t="s">
        <v>187</v>
      </c>
      <c r="C403" t="s">
        <v>12</v>
      </c>
      <c r="D403">
        <v>12</v>
      </c>
      <c r="E403">
        <v>12</v>
      </c>
      <c r="F403">
        <v>12</v>
      </c>
      <c r="G403">
        <v>0</v>
      </c>
      <c r="H403">
        <v>0</v>
      </c>
    </row>
    <row r="404" spans="2:8" x14ac:dyDescent="0.25">
      <c r="B404" t="s">
        <v>187</v>
      </c>
      <c r="C404" t="s">
        <v>13</v>
      </c>
      <c r="D404">
        <v>2</v>
      </c>
      <c r="E404">
        <v>2</v>
      </c>
      <c r="F404">
        <v>1</v>
      </c>
      <c r="G404">
        <v>1</v>
      </c>
      <c r="H404">
        <v>0</v>
      </c>
    </row>
    <row r="405" spans="2:8" x14ac:dyDescent="0.25">
      <c r="B405" t="s">
        <v>187</v>
      </c>
      <c r="C405" t="s">
        <v>14</v>
      </c>
      <c r="D405">
        <v>2</v>
      </c>
      <c r="E405">
        <v>2</v>
      </c>
      <c r="F405">
        <v>1</v>
      </c>
      <c r="G405">
        <v>1</v>
      </c>
      <c r="H405">
        <v>0</v>
      </c>
    </row>
    <row r="406" spans="2:8" x14ac:dyDescent="0.25">
      <c r="B406" t="s">
        <v>187</v>
      </c>
      <c r="C406" t="s">
        <v>16</v>
      </c>
      <c r="D406">
        <v>10</v>
      </c>
      <c r="E406">
        <v>10</v>
      </c>
      <c r="F406">
        <v>10</v>
      </c>
      <c r="G406">
        <v>0</v>
      </c>
      <c r="H406">
        <v>0</v>
      </c>
    </row>
    <row r="407" spans="2:8" x14ac:dyDescent="0.25">
      <c r="B407" t="s">
        <v>187</v>
      </c>
      <c r="C407" t="s">
        <v>18</v>
      </c>
      <c r="D407">
        <v>11</v>
      </c>
      <c r="E407">
        <v>4</v>
      </c>
      <c r="F407">
        <v>4</v>
      </c>
      <c r="G407">
        <v>0</v>
      </c>
      <c r="H407">
        <v>0</v>
      </c>
    </row>
    <row r="408" spans="2:8" x14ac:dyDescent="0.25">
      <c r="B408" t="s">
        <v>63</v>
      </c>
      <c r="C408" t="s">
        <v>221</v>
      </c>
      <c r="D408">
        <v>30</v>
      </c>
      <c r="E408">
        <v>28</v>
      </c>
      <c r="F408">
        <v>12</v>
      </c>
      <c r="G408">
        <v>16</v>
      </c>
      <c r="H408">
        <v>1</v>
      </c>
    </row>
    <row r="409" spans="2:8" x14ac:dyDescent="0.25">
      <c r="B409" t="s">
        <v>63</v>
      </c>
      <c r="C409" t="s">
        <v>4</v>
      </c>
      <c r="D409">
        <v>3</v>
      </c>
      <c r="E409">
        <v>3</v>
      </c>
      <c r="F409">
        <v>0</v>
      </c>
      <c r="G409">
        <v>3</v>
      </c>
      <c r="H409">
        <v>0</v>
      </c>
    </row>
    <row r="410" spans="2:8" x14ac:dyDescent="0.25">
      <c r="B410" t="s">
        <v>63</v>
      </c>
      <c r="C410" t="s">
        <v>223</v>
      </c>
      <c r="D410">
        <v>68</v>
      </c>
      <c r="E410">
        <v>64</v>
      </c>
      <c r="F410">
        <v>20</v>
      </c>
      <c r="G410">
        <v>44</v>
      </c>
      <c r="H410">
        <v>0</v>
      </c>
    </row>
    <row r="411" spans="2:8" x14ac:dyDescent="0.25">
      <c r="B411" t="s">
        <v>63</v>
      </c>
      <c r="C411" t="s">
        <v>7</v>
      </c>
      <c r="D411">
        <v>18</v>
      </c>
      <c r="E411">
        <v>18</v>
      </c>
      <c r="F411">
        <v>7</v>
      </c>
      <c r="G411">
        <v>11</v>
      </c>
      <c r="H411">
        <v>0</v>
      </c>
    </row>
    <row r="412" spans="2:8" x14ac:dyDescent="0.25">
      <c r="B412" t="s">
        <v>63</v>
      </c>
      <c r="C412" t="s">
        <v>12</v>
      </c>
      <c r="D412">
        <v>33</v>
      </c>
      <c r="E412">
        <v>33</v>
      </c>
      <c r="F412">
        <v>33</v>
      </c>
      <c r="G412">
        <v>0</v>
      </c>
      <c r="H412">
        <v>0</v>
      </c>
    </row>
    <row r="413" spans="2:8" x14ac:dyDescent="0.25">
      <c r="B413" t="s">
        <v>63</v>
      </c>
      <c r="C413" t="s">
        <v>13</v>
      </c>
      <c r="D413">
        <v>6</v>
      </c>
      <c r="E413">
        <v>6</v>
      </c>
      <c r="F413">
        <v>0</v>
      </c>
      <c r="G413">
        <v>6</v>
      </c>
      <c r="H413">
        <v>0</v>
      </c>
    </row>
    <row r="414" spans="2:8" x14ac:dyDescent="0.25">
      <c r="B414" t="s">
        <v>63</v>
      </c>
      <c r="C414" t="s">
        <v>14</v>
      </c>
      <c r="D414">
        <v>16</v>
      </c>
      <c r="E414">
        <v>16</v>
      </c>
      <c r="F414">
        <v>8</v>
      </c>
      <c r="G414">
        <v>8</v>
      </c>
      <c r="H414">
        <v>0</v>
      </c>
    </row>
    <row r="415" spans="2:8" x14ac:dyDescent="0.25">
      <c r="B415" t="s">
        <v>63</v>
      </c>
      <c r="C415" t="s">
        <v>15</v>
      </c>
      <c r="D415">
        <v>10</v>
      </c>
      <c r="E415">
        <v>10</v>
      </c>
      <c r="F415">
        <v>8</v>
      </c>
      <c r="G415">
        <v>2</v>
      </c>
      <c r="H415">
        <v>0</v>
      </c>
    </row>
    <row r="416" spans="2:8" x14ac:dyDescent="0.25">
      <c r="B416" t="s">
        <v>63</v>
      </c>
      <c r="C416" t="s">
        <v>16</v>
      </c>
      <c r="D416">
        <v>41</v>
      </c>
      <c r="E416">
        <v>41</v>
      </c>
      <c r="F416">
        <v>20</v>
      </c>
      <c r="G416">
        <v>21</v>
      </c>
      <c r="H416">
        <v>0</v>
      </c>
    </row>
    <row r="417" spans="2:8" x14ac:dyDescent="0.25">
      <c r="B417" t="s">
        <v>63</v>
      </c>
      <c r="C417" t="s">
        <v>18</v>
      </c>
      <c r="D417">
        <v>4</v>
      </c>
      <c r="E417">
        <v>2</v>
      </c>
      <c r="F417">
        <v>2</v>
      </c>
      <c r="G417">
        <v>0</v>
      </c>
      <c r="H417">
        <v>0</v>
      </c>
    </row>
    <row r="418" spans="2:8" x14ac:dyDescent="0.25">
      <c r="B418" t="s">
        <v>190</v>
      </c>
      <c r="C418" t="s">
        <v>223</v>
      </c>
      <c r="D418">
        <v>3</v>
      </c>
      <c r="E418">
        <v>2</v>
      </c>
      <c r="F418">
        <v>1</v>
      </c>
      <c r="G418">
        <v>1</v>
      </c>
      <c r="H418">
        <v>0</v>
      </c>
    </row>
    <row r="419" spans="2:8" x14ac:dyDescent="0.25">
      <c r="B419" t="s">
        <v>190</v>
      </c>
      <c r="C419" t="s">
        <v>221</v>
      </c>
      <c r="D419">
        <v>27</v>
      </c>
      <c r="E419">
        <v>23</v>
      </c>
      <c r="F419">
        <v>23</v>
      </c>
      <c r="G419">
        <v>0</v>
      </c>
      <c r="H419">
        <v>0</v>
      </c>
    </row>
    <row r="420" spans="2:8" x14ac:dyDescent="0.25">
      <c r="B420" t="s">
        <v>190</v>
      </c>
      <c r="C420" t="s">
        <v>4</v>
      </c>
      <c r="D420">
        <v>36</v>
      </c>
      <c r="E420">
        <v>33</v>
      </c>
      <c r="F420">
        <v>32</v>
      </c>
      <c r="G420">
        <v>1</v>
      </c>
      <c r="H420">
        <v>0</v>
      </c>
    </row>
    <row r="421" spans="2:8" x14ac:dyDescent="0.25">
      <c r="B421" t="s">
        <v>190</v>
      </c>
      <c r="C421" t="s">
        <v>7</v>
      </c>
      <c r="D421">
        <v>8</v>
      </c>
      <c r="E421">
        <v>7</v>
      </c>
      <c r="F421">
        <v>7</v>
      </c>
      <c r="G421">
        <v>0</v>
      </c>
      <c r="H421">
        <v>0</v>
      </c>
    </row>
    <row r="422" spans="2:8" x14ac:dyDescent="0.25">
      <c r="B422" t="s">
        <v>190</v>
      </c>
      <c r="C422" t="s">
        <v>12</v>
      </c>
      <c r="D422">
        <v>23</v>
      </c>
      <c r="E422">
        <v>23</v>
      </c>
      <c r="F422">
        <v>23</v>
      </c>
      <c r="G422">
        <v>0</v>
      </c>
      <c r="H422">
        <v>0</v>
      </c>
    </row>
    <row r="423" spans="2:8" x14ac:dyDescent="0.25">
      <c r="B423" t="s">
        <v>190</v>
      </c>
      <c r="C423" t="s">
        <v>13</v>
      </c>
      <c r="D423">
        <v>5</v>
      </c>
      <c r="E423">
        <v>2</v>
      </c>
      <c r="F423">
        <v>2</v>
      </c>
      <c r="G423">
        <v>0</v>
      </c>
      <c r="H423">
        <v>0</v>
      </c>
    </row>
    <row r="424" spans="2:8" x14ac:dyDescent="0.25">
      <c r="B424" t="s">
        <v>190</v>
      </c>
      <c r="C424" t="s">
        <v>14</v>
      </c>
      <c r="D424">
        <v>2</v>
      </c>
      <c r="E424">
        <v>2</v>
      </c>
      <c r="F424">
        <v>2</v>
      </c>
      <c r="G424">
        <v>0</v>
      </c>
      <c r="H424">
        <v>0</v>
      </c>
    </row>
    <row r="425" spans="2:8" x14ac:dyDescent="0.25">
      <c r="B425" t="s">
        <v>190</v>
      </c>
      <c r="C425" t="s">
        <v>15</v>
      </c>
      <c r="D425">
        <v>1</v>
      </c>
      <c r="E425">
        <v>1</v>
      </c>
      <c r="F425">
        <v>1</v>
      </c>
      <c r="G425">
        <v>0</v>
      </c>
      <c r="H425">
        <v>0</v>
      </c>
    </row>
    <row r="426" spans="2:8" x14ac:dyDescent="0.25">
      <c r="B426" t="s">
        <v>190</v>
      </c>
      <c r="C426" t="s">
        <v>16</v>
      </c>
      <c r="D426">
        <v>18</v>
      </c>
      <c r="E426">
        <v>18</v>
      </c>
      <c r="F426">
        <v>18</v>
      </c>
      <c r="G426">
        <v>0</v>
      </c>
      <c r="H426">
        <v>0</v>
      </c>
    </row>
    <row r="427" spans="2:8" x14ac:dyDescent="0.25">
      <c r="B427" t="s">
        <v>190</v>
      </c>
      <c r="C427" t="s">
        <v>18</v>
      </c>
      <c r="D427">
        <v>6</v>
      </c>
      <c r="E427">
        <v>2</v>
      </c>
      <c r="F427">
        <v>2</v>
      </c>
      <c r="G427">
        <v>0</v>
      </c>
      <c r="H427">
        <v>0</v>
      </c>
    </row>
    <row r="428" spans="2:8" x14ac:dyDescent="0.25">
      <c r="B428" t="s">
        <v>64</v>
      </c>
      <c r="C428" t="s">
        <v>4</v>
      </c>
      <c r="D428">
        <v>6</v>
      </c>
      <c r="E428">
        <v>6</v>
      </c>
      <c r="F428">
        <v>0</v>
      </c>
      <c r="G428">
        <v>6</v>
      </c>
      <c r="H428">
        <v>0</v>
      </c>
    </row>
    <row r="429" spans="2:8" x14ac:dyDescent="0.25">
      <c r="B429" t="s">
        <v>64</v>
      </c>
      <c r="C429" t="s">
        <v>1</v>
      </c>
      <c r="D429">
        <v>1</v>
      </c>
      <c r="E429">
        <v>1</v>
      </c>
      <c r="F429">
        <v>0</v>
      </c>
      <c r="G429">
        <v>1</v>
      </c>
      <c r="H429">
        <v>0</v>
      </c>
    </row>
    <row r="430" spans="2:8" x14ac:dyDescent="0.25">
      <c r="B430" t="s">
        <v>64</v>
      </c>
      <c r="C430" t="s">
        <v>2</v>
      </c>
      <c r="D430">
        <v>1</v>
      </c>
      <c r="E430">
        <v>1</v>
      </c>
      <c r="F430">
        <v>1</v>
      </c>
      <c r="G430">
        <v>0</v>
      </c>
      <c r="H430">
        <v>0</v>
      </c>
    </row>
    <row r="431" spans="2:8" x14ac:dyDescent="0.25">
      <c r="B431" t="s">
        <v>64</v>
      </c>
      <c r="C431" t="s">
        <v>221</v>
      </c>
      <c r="D431">
        <v>23</v>
      </c>
      <c r="E431">
        <v>23</v>
      </c>
      <c r="F431">
        <v>9</v>
      </c>
      <c r="G431">
        <v>14</v>
      </c>
      <c r="H431">
        <v>0</v>
      </c>
    </row>
    <row r="432" spans="2:8" x14ac:dyDescent="0.25">
      <c r="B432" t="s">
        <v>64</v>
      </c>
      <c r="C432" t="s">
        <v>223</v>
      </c>
      <c r="D432">
        <v>100</v>
      </c>
      <c r="E432">
        <v>96</v>
      </c>
      <c r="F432">
        <v>33</v>
      </c>
      <c r="G432">
        <v>63</v>
      </c>
      <c r="H432">
        <v>0</v>
      </c>
    </row>
    <row r="433" spans="2:8" x14ac:dyDescent="0.25">
      <c r="B433" t="s">
        <v>64</v>
      </c>
      <c r="C433" t="s">
        <v>7</v>
      </c>
      <c r="D433">
        <v>21</v>
      </c>
      <c r="E433">
        <v>20</v>
      </c>
      <c r="F433">
        <v>10</v>
      </c>
      <c r="G433">
        <v>10</v>
      </c>
      <c r="H433">
        <v>0</v>
      </c>
    </row>
    <row r="434" spans="2:8" x14ac:dyDescent="0.25">
      <c r="B434" t="s">
        <v>64</v>
      </c>
      <c r="C434" t="s">
        <v>12</v>
      </c>
      <c r="D434">
        <v>33</v>
      </c>
      <c r="E434">
        <v>32</v>
      </c>
      <c r="F434">
        <v>30</v>
      </c>
      <c r="G434">
        <v>2</v>
      </c>
      <c r="H434">
        <v>0</v>
      </c>
    </row>
    <row r="435" spans="2:8" x14ac:dyDescent="0.25">
      <c r="B435" t="s">
        <v>64</v>
      </c>
      <c r="C435" t="s">
        <v>13</v>
      </c>
      <c r="D435">
        <v>1</v>
      </c>
      <c r="E435">
        <v>1</v>
      </c>
      <c r="F435">
        <v>1</v>
      </c>
      <c r="G435">
        <v>0</v>
      </c>
      <c r="H435">
        <v>0</v>
      </c>
    </row>
    <row r="436" spans="2:8" x14ac:dyDescent="0.25">
      <c r="B436" t="s">
        <v>64</v>
      </c>
      <c r="C436" t="s">
        <v>14</v>
      </c>
      <c r="D436">
        <v>1</v>
      </c>
      <c r="E436">
        <v>1</v>
      </c>
      <c r="F436">
        <v>0</v>
      </c>
      <c r="G436">
        <v>1</v>
      </c>
      <c r="H436">
        <v>0</v>
      </c>
    </row>
    <row r="437" spans="2:8" x14ac:dyDescent="0.25">
      <c r="B437" t="s">
        <v>64</v>
      </c>
      <c r="C437" t="s">
        <v>16</v>
      </c>
      <c r="D437">
        <v>45</v>
      </c>
      <c r="E437">
        <v>45</v>
      </c>
      <c r="F437">
        <v>31</v>
      </c>
      <c r="G437">
        <v>14</v>
      </c>
      <c r="H437">
        <v>0</v>
      </c>
    </row>
    <row r="438" spans="2:8" x14ac:dyDescent="0.25">
      <c r="B438" t="s">
        <v>64</v>
      </c>
      <c r="C438" t="s">
        <v>18</v>
      </c>
      <c r="D438">
        <v>7</v>
      </c>
      <c r="E438">
        <v>7</v>
      </c>
      <c r="F438">
        <v>6</v>
      </c>
      <c r="G438">
        <v>1</v>
      </c>
      <c r="H438">
        <v>0</v>
      </c>
    </row>
    <row r="439" spans="2:8" x14ac:dyDescent="0.25">
      <c r="B439" t="s">
        <v>185</v>
      </c>
      <c r="C439" t="s">
        <v>7</v>
      </c>
      <c r="D439">
        <v>7</v>
      </c>
      <c r="E439">
        <v>6</v>
      </c>
      <c r="F439">
        <v>3</v>
      </c>
      <c r="G439">
        <v>3</v>
      </c>
      <c r="H439">
        <v>0</v>
      </c>
    </row>
    <row r="440" spans="2:8" x14ac:dyDescent="0.25">
      <c r="B440" t="s">
        <v>185</v>
      </c>
      <c r="C440" t="s">
        <v>221</v>
      </c>
      <c r="D440">
        <v>12</v>
      </c>
      <c r="E440">
        <v>11</v>
      </c>
      <c r="F440">
        <v>8</v>
      </c>
      <c r="G440">
        <v>3</v>
      </c>
      <c r="H440">
        <v>0</v>
      </c>
    </row>
    <row r="441" spans="2:8" x14ac:dyDescent="0.25">
      <c r="B441" t="s">
        <v>185</v>
      </c>
      <c r="C441" t="s">
        <v>4</v>
      </c>
      <c r="D441">
        <v>30</v>
      </c>
      <c r="E441">
        <v>26</v>
      </c>
      <c r="F441">
        <v>18</v>
      </c>
      <c r="G441">
        <v>8</v>
      </c>
      <c r="H441">
        <v>0</v>
      </c>
    </row>
    <row r="442" spans="2:8" x14ac:dyDescent="0.25">
      <c r="B442" t="s">
        <v>185</v>
      </c>
      <c r="C442" t="s">
        <v>223</v>
      </c>
      <c r="D442">
        <v>20</v>
      </c>
      <c r="E442">
        <v>20</v>
      </c>
      <c r="F442">
        <v>11</v>
      </c>
      <c r="G442">
        <v>9</v>
      </c>
      <c r="H442">
        <v>0</v>
      </c>
    </row>
    <row r="443" spans="2:8" x14ac:dyDescent="0.25">
      <c r="B443" t="s">
        <v>185</v>
      </c>
      <c r="C443" t="s">
        <v>12</v>
      </c>
      <c r="D443">
        <v>2</v>
      </c>
      <c r="E443">
        <v>2</v>
      </c>
      <c r="F443">
        <v>2</v>
      </c>
      <c r="G443">
        <v>0</v>
      </c>
      <c r="H443">
        <v>0</v>
      </c>
    </row>
    <row r="444" spans="2:8" x14ac:dyDescent="0.25">
      <c r="B444" t="s">
        <v>185</v>
      </c>
      <c r="C444" t="s">
        <v>13</v>
      </c>
      <c r="D444">
        <v>5</v>
      </c>
      <c r="E444">
        <v>4</v>
      </c>
      <c r="F444">
        <v>4</v>
      </c>
      <c r="G444">
        <v>0</v>
      </c>
      <c r="H444">
        <v>0</v>
      </c>
    </row>
    <row r="445" spans="2:8" x14ac:dyDescent="0.25">
      <c r="B445" t="s">
        <v>185</v>
      </c>
      <c r="C445" t="s">
        <v>14</v>
      </c>
      <c r="D445">
        <v>9</v>
      </c>
      <c r="E445">
        <v>8</v>
      </c>
      <c r="F445">
        <v>3</v>
      </c>
      <c r="G445">
        <v>5</v>
      </c>
      <c r="H445">
        <v>0</v>
      </c>
    </row>
    <row r="446" spans="2:8" x14ac:dyDescent="0.25">
      <c r="B446" t="s">
        <v>185</v>
      </c>
      <c r="C446" t="s">
        <v>16</v>
      </c>
      <c r="D446">
        <v>14</v>
      </c>
      <c r="E446">
        <v>14</v>
      </c>
      <c r="F446">
        <v>12</v>
      </c>
      <c r="G446">
        <v>2</v>
      </c>
      <c r="H446">
        <v>0</v>
      </c>
    </row>
    <row r="447" spans="2:8" x14ac:dyDescent="0.25">
      <c r="B447" t="s">
        <v>185</v>
      </c>
      <c r="C447" t="s">
        <v>18</v>
      </c>
      <c r="D447">
        <v>2</v>
      </c>
      <c r="E447">
        <v>2</v>
      </c>
      <c r="F447">
        <v>1</v>
      </c>
      <c r="G447">
        <v>1</v>
      </c>
      <c r="H447">
        <v>0</v>
      </c>
    </row>
    <row r="448" spans="2:8" x14ac:dyDescent="0.25">
      <c r="B448" t="s">
        <v>183</v>
      </c>
      <c r="C448" t="s">
        <v>221</v>
      </c>
      <c r="D448">
        <v>28</v>
      </c>
      <c r="E448">
        <v>25</v>
      </c>
      <c r="F448">
        <v>13</v>
      </c>
      <c r="G448">
        <v>12</v>
      </c>
      <c r="H448">
        <v>1</v>
      </c>
    </row>
    <row r="449" spans="2:8" x14ac:dyDescent="0.25">
      <c r="B449" t="s">
        <v>183</v>
      </c>
      <c r="C449" t="s">
        <v>4</v>
      </c>
      <c r="D449">
        <v>4</v>
      </c>
      <c r="E449">
        <v>3</v>
      </c>
      <c r="F449">
        <v>0</v>
      </c>
      <c r="G449">
        <v>3</v>
      </c>
      <c r="H449">
        <v>0</v>
      </c>
    </row>
    <row r="450" spans="2:8" x14ac:dyDescent="0.25">
      <c r="B450" t="s">
        <v>183</v>
      </c>
      <c r="C450" t="s">
        <v>223</v>
      </c>
      <c r="D450">
        <v>15</v>
      </c>
      <c r="E450">
        <v>15</v>
      </c>
      <c r="F450">
        <v>8</v>
      </c>
      <c r="G450">
        <v>7</v>
      </c>
      <c r="H450">
        <v>0</v>
      </c>
    </row>
    <row r="451" spans="2:8" x14ac:dyDescent="0.25">
      <c r="B451" t="s">
        <v>183</v>
      </c>
      <c r="C451" t="s">
        <v>7</v>
      </c>
      <c r="D451">
        <v>45</v>
      </c>
      <c r="E451">
        <v>40</v>
      </c>
      <c r="F451">
        <v>16</v>
      </c>
      <c r="G451">
        <v>24</v>
      </c>
      <c r="H451">
        <v>0</v>
      </c>
    </row>
    <row r="452" spans="2:8" x14ac:dyDescent="0.25">
      <c r="B452" t="s">
        <v>183</v>
      </c>
      <c r="C452" t="s">
        <v>12</v>
      </c>
      <c r="D452">
        <v>37</v>
      </c>
      <c r="E452">
        <v>36</v>
      </c>
      <c r="F452">
        <v>36</v>
      </c>
      <c r="G452">
        <v>0</v>
      </c>
      <c r="H452">
        <v>0</v>
      </c>
    </row>
    <row r="453" spans="2:8" x14ac:dyDescent="0.25">
      <c r="B453" t="s">
        <v>183</v>
      </c>
      <c r="C453" t="s">
        <v>13</v>
      </c>
      <c r="D453">
        <v>1</v>
      </c>
      <c r="E453">
        <v>0</v>
      </c>
      <c r="F453">
        <v>0</v>
      </c>
      <c r="G453">
        <v>0</v>
      </c>
      <c r="H453">
        <v>0</v>
      </c>
    </row>
    <row r="454" spans="2:8" x14ac:dyDescent="0.25">
      <c r="B454" t="s">
        <v>183</v>
      </c>
      <c r="C454" t="s">
        <v>14</v>
      </c>
      <c r="D454">
        <v>4</v>
      </c>
      <c r="E454">
        <v>4</v>
      </c>
      <c r="F454">
        <v>1</v>
      </c>
      <c r="G454">
        <v>3</v>
      </c>
      <c r="H454">
        <v>0</v>
      </c>
    </row>
    <row r="455" spans="2:8" x14ac:dyDescent="0.25">
      <c r="B455" t="s">
        <v>183</v>
      </c>
      <c r="C455" t="s">
        <v>15</v>
      </c>
      <c r="D455">
        <v>1</v>
      </c>
      <c r="E455">
        <v>1</v>
      </c>
      <c r="F455">
        <v>1</v>
      </c>
      <c r="G455">
        <v>0</v>
      </c>
      <c r="H455">
        <v>0</v>
      </c>
    </row>
    <row r="456" spans="2:8" x14ac:dyDescent="0.25">
      <c r="B456" t="s">
        <v>183</v>
      </c>
      <c r="C456" t="s">
        <v>16</v>
      </c>
      <c r="D456">
        <v>14</v>
      </c>
      <c r="E456">
        <v>14</v>
      </c>
      <c r="F456">
        <v>10</v>
      </c>
      <c r="G456">
        <v>4</v>
      </c>
      <c r="H456">
        <v>0</v>
      </c>
    </row>
    <row r="457" spans="2:8" x14ac:dyDescent="0.25">
      <c r="B457" t="s">
        <v>183</v>
      </c>
      <c r="C457" t="s">
        <v>18</v>
      </c>
      <c r="D457">
        <v>8</v>
      </c>
      <c r="E457">
        <v>8</v>
      </c>
      <c r="F457">
        <v>8</v>
      </c>
      <c r="G457">
        <v>0</v>
      </c>
      <c r="H457">
        <v>0</v>
      </c>
    </row>
    <row r="458" spans="2:8" x14ac:dyDescent="0.25">
      <c r="B458" t="s">
        <v>136</v>
      </c>
      <c r="C458" t="s">
        <v>7</v>
      </c>
      <c r="D458">
        <v>8</v>
      </c>
      <c r="E458">
        <v>8</v>
      </c>
      <c r="F458">
        <v>8</v>
      </c>
      <c r="G458">
        <v>0</v>
      </c>
      <c r="H458">
        <v>0</v>
      </c>
    </row>
    <row r="459" spans="2:8" x14ac:dyDescent="0.25">
      <c r="B459" t="s">
        <v>136</v>
      </c>
      <c r="C459" t="s">
        <v>221</v>
      </c>
      <c r="D459">
        <v>8</v>
      </c>
      <c r="E459">
        <v>7</v>
      </c>
      <c r="F459">
        <v>7</v>
      </c>
      <c r="G459">
        <v>0</v>
      </c>
      <c r="H459">
        <v>0</v>
      </c>
    </row>
    <row r="460" spans="2:8" x14ac:dyDescent="0.25">
      <c r="B460" t="s">
        <v>136</v>
      </c>
      <c r="C460" t="s">
        <v>15</v>
      </c>
      <c r="D460">
        <v>2</v>
      </c>
      <c r="E460">
        <v>2</v>
      </c>
      <c r="F460">
        <v>2</v>
      </c>
      <c r="G460">
        <v>0</v>
      </c>
      <c r="H460">
        <v>0</v>
      </c>
    </row>
    <row r="461" spans="2:8" x14ac:dyDescent="0.25">
      <c r="B461" t="s">
        <v>136</v>
      </c>
      <c r="C461" t="s">
        <v>223</v>
      </c>
      <c r="D461">
        <v>45</v>
      </c>
      <c r="E461">
        <v>43</v>
      </c>
      <c r="F461">
        <v>39</v>
      </c>
      <c r="G461">
        <v>4</v>
      </c>
      <c r="H461">
        <v>0</v>
      </c>
    </row>
    <row r="462" spans="2:8" x14ac:dyDescent="0.25">
      <c r="B462" t="s">
        <v>136</v>
      </c>
      <c r="C462" t="s">
        <v>16</v>
      </c>
      <c r="D462">
        <v>35</v>
      </c>
      <c r="E462">
        <v>35</v>
      </c>
      <c r="F462">
        <v>33</v>
      </c>
      <c r="G462">
        <v>2</v>
      </c>
      <c r="H462">
        <v>0</v>
      </c>
    </row>
    <row r="463" spans="2:8" x14ac:dyDescent="0.25">
      <c r="B463" t="s">
        <v>136</v>
      </c>
      <c r="C463" t="s">
        <v>12</v>
      </c>
      <c r="D463">
        <v>4</v>
      </c>
      <c r="E463">
        <v>4</v>
      </c>
      <c r="F463">
        <v>4</v>
      </c>
      <c r="G463">
        <v>0</v>
      </c>
      <c r="H463">
        <v>0</v>
      </c>
    </row>
    <row r="464" spans="2:8" x14ac:dyDescent="0.25">
      <c r="B464" t="s">
        <v>136</v>
      </c>
      <c r="C464" t="s">
        <v>14</v>
      </c>
      <c r="D464">
        <v>3</v>
      </c>
      <c r="E464">
        <v>3</v>
      </c>
      <c r="F464">
        <v>3</v>
      </c>
      <c r="G464">
        <v>0</v>
      </c>
      <c r="H464">
        <v>0</v>
      </c>
    </row>
    <row r="465" spans="2:8" x14ac:dyDescent="0.25">
      <c r="B465" t="s">
        <v>136</v>
      </c>
      <c r="C465" t="s">
        <v>18</v>
      </c>
      <c r="D465">
        <v>6</v>
      </c>
      <c r="E465">
        <v>6</v>
      </c>
      <c r="F465">
        <v>6</v>
      </c>
      <c r="G465">
        <v>0</v>
      </c>
      <c r="H465">
        <v>0</v>
      </c>
    </row>
    <row r="466" spans="2:8" x14ac:dyDescent="0.25">
      <c r="B466" t="s">
        <v>136</v>
      </c>
      <c r="C466" t="s">
        <v>4</v>
      </c>
      <c r="D466">
        <v>20</v>
      </c>
      <c r="E466">
        <v>19</v>
      </c>
      <c r="F466">
        <v>13</v>
      </c>
      <c r="G466">
        <v>1</v>
      </c>
      <c r="H466">
        <v>0</v>
      </c>
    </row>
    <row r="467" spans="2:8" x14ac:dyDescent="0.25">
      <c r="B467" t="s">
        <v>136</v>
      </c>
      <c r="C467" t="s">
        <v>13</v>
      </c>
      <c r="D467">
        <v>1</v>
      </c>
      <c r="E467">
        <v>1</v>
      </c>
      <c r="F467">
        <v>5</v>
      </c>
      <c r="G467">
        <v>0</v>
      </c>
      <c r="H467">
        <v>0</v>
      </c>
    </row>
    <row r="468" spans="2:8" x14ac:dyDescent="0.25">
      <c r="B468" t="s">
        <v>65</v>
      </c>
      <c r="C468" t="s">
        <v>221</v>
      </c>
      <c r="D468">
        <v>12</v>
      </c>
      <c r="E468">
        <v>12</v>
      </c>
      <c r="F468">
        <v>9</v>
      </c>
      <c r="G468">
        <v>3</v>
      </c>
      <c r="H468">
        <v>0</v>
      </c>
    </row>
    <row r="469" spans="2:8" x14ac:dyDescent="0.25">
      <c r="B469" t="s">
        <v>65</v>
      </c>
      <c r="C469" t="s">
        <v>4</v>
      </c>
      <c r="D469">
        <v>37</v>
      </c>
      <c r="E469">
        <v>31</v>
      </c>
      <c r="F469">
        <v>23</v>
      </c>
      <c r="G469">
        <v>8</v>
      </c>
      <c r="H469">
        <v>0</v>
      </c>
    </row>
    <row r="470" spans="2:8" x14ac:dyDescent="0.25">
      <c r="B470" t="s">
        <v>65</v>
      </c>
      <c r="C470" t="s">
        <v>223</v>
      </c>
      <c r="D470">
        <v>18</v>
      </c>
      <c r="E470">
        <v>17</v>
      </c>
      <c r="F470">
        <v>13</v>
      </c>
      <c r="G470">
        <v>4</v>
      </c>
      <c r="H470">
        <v>0</v>
      </c>
    </row>
    <row r="471" spans="2:8" x14ac:dyDescent="0.25">
      <c r="B471" t="s">
        <v>65</v>
      </c>
      <c r="C471" t="s">
        <v>7</v>
      </c>
      <c r="D471">
        <v>4</v>
      </c>
      <c r="E471">
        <v>4</v>
      </c>
      <c r="F471">
        <v>4</v>
      </c>
      <c r="G471">
        <v>0</v>
      </c>
      <c r="H471">
        <v>0</v>
      </c>
    </row>
    <row r="472" spans="2:8" x14ac:dyDescent="0.25">
      <c r="B472" t="s">
        <v>65</v>
      </c>
      <c r="C472" t="s">
        <v>12</v>
      </c>
      <c r="D472">
        <v>1</v>
      </c>
      <c r="E472">
        <v>0</v>
      </c>
      <c r="F472">
        <v>0</v>
      </c>
      <c r="G472">
        <v>0</v>
      </c>
      <c r="H472">
        <v>0</v>
      </c>
    </row>
    <row r="473" spans="2:8" x14ac:dyDescent="0.25">
      <c r="B473" t="s">
        <v>65</v>
      </c>
      <c r="C473" t="s">
        <v>14</v>
      </c>
      <c r="D473">
        <v>5</v>
      </c>
      <c r="E473">
        <v>5</v>
      </c>
      <c r="F473">
        <v>4</v>
      </c>
      <c r="G473">
        <v>1</v>
      </c>
      <c r="H473">
        <v>0</v>
      </c>
    </row>
    <row r="474" spans="2:8" x14ac:dyDescent="0.25">
      <c r="B474" t="s">
        <v>65</v>
      </c>
      <c r="C474" t="s">
        <v>15</v>
      </c>
      <c r="D474">
        <v>3</v>
      </c>
      <c r="E474">
        <v>2</v>
      </c>
      <c r="F474">
        <v>2</v>
      </c>
      <c r="G474">
        <v>0</v>
      </c>
      <c r="H474">
        <v>0</v>
      </c>
    </row>
    <row r="475" spans="2:8" x14ac:dyDescent="0.25">
      <c r="B475" t="s">
        <v>65</v>
      </c>
      <c r="C475" t="s">
        <v>16</v>
      </c>
      <c r="D475">
        <v>13</v>
      </c>
      <c r="E475">
        <v>12</v>
      </c>
      <c r="F475">
        <v>11</v>
      </c>
      <c r="G475">
        <v>1</v>
      </c>
      <c r="H475">
        <v>0</v>
      </c>
    </row>
    <row r="476" spans="2:8" x14ac:dyDescent="0.25">
      <c r="B476" t="s">
        <v>65</v>
      </c>
      <c r="C476" t="s">
        <v>18</v>
      </c>
      <c r="D476">
        <v>2</v>
      </c>
      <c r="E476">
        <v>2</v>
      </c>
      <c r="F476">
        <v>2</v>
      </c>
      <c r="G476">
        <v>0</v>
      </c>
      <c r="H476">
        <v>0</v>
      </c>
    </row>
    <row r="477" spans="2:8" x14ac:dyDescent="0.25">
      <c r="B477" t="s">
        <v>66</v>
      </c>
      <c r="C477" t="s">
        <v>7</v>
      </c>
      <c r="D477">
        <v>20</v>
      </c>
      <c r="E477">
        <v>19</v>
      </c>
      <c r="F477">
        <v>18</v>
      </c>
      <c r="G477">
        <v>1</v>
      </c>
      <c r="H477">
        <v>0</v>
      </c>
    </row>
    <row r="478" spans="2:8" x14ac:dyDescent="0.25">
      <c r="B478" t="s">
        <v>66</v>
      </c>
      <c r="C478" t="s">
        <v>2</v>
      </c>
      <c r="D478">
        <v>6</v>
      </c>
      <c r="E478">
        <v>6</v>
      </c>
      <c r="F478">
        <v>4</v>
      </c>
      <c r="G478">
        <v>2</v>
      </c>
      <c r="H478">
        <v>0</v>
      </c>
    </row>
    <row r="479" spans="2:8" x14ac:dyDescent="0.25">
      <c r="B479" t="s">
        <v>66</v>
      </c>
      <c r="C479" t="s">
        <v>191</v>
      </c>
      <c r="D479">
        <v>1</v>
      </c>
      <c r="E479">
        <v>0</v>
      </c>
      <c r="F479">
        <v>0</v>
      </c>
      <c r="G479">
        <v>0</v>
      </c>
      <c r="H479">
        <v>0</v>
      </c>
    </row>
    <row r="480" spans="2:8" x14ac:dyDescent="0.25">
      <c r="B480" t="s">
        <v>66</v>
      </c>
      <c r="C480" t="s">
        <v>221</v>
      </c>
      <c r="D480">
        <v>24</v>
      </c>
      <c r="E480">
        <v>21</v>
      </c>
      <c r="F480">
        <v>18</v>
      </c>
      <c r="G480">
        <v>3</v>
      </c>
      <c r="H480">
        <v>0</v>
      </c>
    </row>
    <row r="481" spans="2:8" x14ac:dyDescent="0.25">
      <c r="B481" t="s">
        <v>66</v>
      </c>
      <c r="C481" t="s">
        <v>4</v>
      </c>
      <c r="D481">
        <v>28</v>
      </c>
      <c r="E481">
        <v>27</v>
      </c>
      <c r="F481">
        <v>26</v>
      </c>
      <c r="G481">
        <v>1</v>
      </c>
      <c r="H481">
        <v>0</v>
      </c>
    </row>
    <row r="482" spans="2:8" x14ac:dyDescent="0.25">
      <c r="B482" t="s">
        <v>66</v>
      </c>
      <c r="C482" t="s">
        <v>223</v>
      </c>
      <c r="D482">
        <v>72</v>
      </c>
      <c r="E482">
        <v>69</v>
      </c>
      <c r="F482">
        <v>61</v>
      </c>
      <c r="G482">
        <v>8</v>
      </c>
      <c r="H482">
        <v>0</v>
      </c>
    </row>
    <row r="483" spans="2:8" x14ac:dyDescent="0.25">
      <c r="B483" t="s">
        <v>66</v>
      </c>
      <c r="C483" t="s">
        <v>12</v>
      </c>
      <c r="D483">
        <v>14</v>
      </c>
      <c r="E483">
        <v>14</v>
      </c>
      <c r="F483">
        <v>14</v>
      </c>
      <c r="G483">
        <v>0</v>
      </c>
      <c r="H483">
        <v>0</v>
      </c>
    </row>
    <row r="484" spans="2:8" x14ac:dyDescent="0.25">
      <c r="B484" t="s">
        <v>66</v>
      </c>
      <c r="C484" t="s">
        <v>16</v>
      </c>
      <c r="D484">
        <v>52</v>
      </c>
      <c r="E484">
        <v>52</v>
      </c>
      <c r="F484">
        <v>49</v>
      </c>
      <c r="G484">
        <v>3</v>
      </c>
      <c r="H484">
        <v>0</v>
      </c>
    </row>
    <row r="485" spans="2:8" x14ac:dyDescent="0.25">
      <c r="B485" t="s">
        <v>34</v>
      </c>
      <c r="C485" t="s">
        <v>7</v>
      </c>
      <c r="D485">
        <v>11</v>
      </c>
      <c r="E485">
        <v>8</v>
      </c>
      <c r="F485">
        <v>8</v>
      </c>
      <c r="G485">
        <v>0</v>
      </c>
      <c r="H485">
        <v>0</v>
      </c>
    </row>
    <row r="486" spans="2:8" x14ac:dyDescent="0.25">
      <c r="B486" t="s">
        <v>34</v>
      </c>
      <c r="C486" t="s">
        <v>2</v>
      </c>
      <c r="D486">
        <v>3</v>
      </c>
      <c r="E486">
        <v>3</v>
      </c>
      <c r="F486">
        <v>3</v>
      </c>
      <c r="G486">
        <v>0</v>
      </c>
      <c r="H486">
        <v>0</v>
      </c>
    </row>
    <row r="487" spans="2:8" x14ac:dyDescent="0.25">
      <c r="B487" t="s">
        <v>34</v>
      </c>
      <c r="C487" t="s">
        <v>221</v>
      </c>
      <c r="D487">
        <v>11</v>
      </c>
      <c r="E487">
        <v>10</v>
      </c>
      <c r="F487">
        <v>9</v>
      </c>
      <c r="G487">
        <v>1</v>
      </c>
      <c r="H487">
        <v>0</v>
      </c>
    </row>
    <row r="488" spans="2:8" x14ac:dyDescent="0.25">
      <c r="B488" t="s">
        <v>34</v>
      </c>
      <c r="C488" t="s">
        <v>4</v>
      </c>
      <c r="D488">
        <v>12</v>
      </c>
      <c r="E488">
        <v>11</v>
      </c>
      <c r="F488">
        <v>10</v>
      </c>
      <c r="G488">
        <v>1</v>
      </c>
      <c r="H488">
        <v>1</v>
      </c>
    </row>
    <row r="489" spans="2:8" x14ac:dyDescent="0.25">
      <c r="B489" t="s">
        <v>34</v>
      </c>
      <c r="C489" t="s">
        <v>226</v>
      </c>
      <c r="D489">
        <v>1</v>
      </c>
      <c r="E489">
        <v>1</v>
      </c>
      <c r="F489">
        <v>0</v>
      </c>
      <c r="G489">
        <v>1</v>
      </c>
      <c r="H489">
        <v>0</v>
      </c>
    </row>
    <row r="490" spans="2:8" x14ac:dyDescent="0.25">
      <c r="B490" t="s">
        <v>34</v>
      </c>
      <c r="C490" t="s">
        <v>223</v>
      </c>
      <c r="D490">
        <v>5</v>
      </c>
      <c r="E490">
        <v>5</v>
      </c>
      <c r="F490">
        <v>3</v>
      </c>
      <c r="G490">
        <v>2</v>
      </c>
      <c r="H490">
        <v>0</v>
      </c>
    </row>
    <row r="491" spans="2:8" x14ac:dyDescent="0.25">
      <c r="B491" t="s">
        <v>34</v>
      </c>
      <c r="C491" t="s">
        <v>12</v>
      </c>
      <c r="D491">
        <v>3</v>
      </c>
      <c r="E491">
        <v>2</v>
      </c>
      <c r="F491">
        <v>2</v>
      </c>
      <c r="G491">
        <v>0</v>
      </c>
      <c r="H491">
        <v>0</v>
      </c>
    </row>
    <row r="492" spans="2:8" x14ac:dyDescent="0.25">
      <c r="B492" t="s">
        <v>34</v>
      </c>
      <c r="C492" t="s">
        <v>13</v>
      </c>
      <c r="D492">
        <v>5</v>
      </c>
      <c r="E492">
        <v>3</v>
      </c>
      <c r="F492">
        <v>3</v>
      </c>
      <c r="G492">
        <v>0</v>
      </c>
      <c r="H492">
        <v>0</v>
      </c>
    </row>
    <row r="493" spans="2:8" x14ac:dyDescent="0.25">
      <c r="B493" t="s">
        <v>34</v>
      </c>
      <c r="C493" t="s">
        <v>14</v>
      </c>
      <c r="D493">
        <v>3</v>
      </c>
      <c r="E493">
        <v>3</v>
      </c>
      <c r="F493">
        <v>2</v>
      </c>
      <c r="G493">
        <v>1</v>
      </c>
      <c r="H493">
        <v>0</v>
      </c>
    </row>
    <row r="494" spans="2:8" x14ac:dyDescent="0.25">
      <c r="B494" t="s">
        <v>34</v>
      </c>
      <c r="C494" t="s">
        <v>15</v>
      </c>
      <c r="D494">
        <v>1</v>
      </c>
      <c r="E494">
        <v>1</v>
      </c>
      <c r="F494">
        <v>1</v>
      </c>
      <c r="G494">
        <v>0</v>
      </c>
      <c r="H494">
        <v>0</v>
      </c>
    </row>
    <row r="495" spans="2:8" x14ac:dyDescent="0.25">
      <c r="B495" t="s">
        <v>34</v>
      </c>
      <c r="C495" t="s">
        <v>16</v>
      </c>
      <c r="D495">
        <v>14</v>
      </c>
      <c r="E495">
        <v>14</v>
      </c>
      <c r="F495">
        <v>11</v>
      </c>
      <c r="G495">
        <v>3</v>
      </c>
      <c r="H495">
        <v>0</v>
      </c>
    </row>
    <row r="496" spans="2:8" x14ac:dyDescent="0.25">
      <c r="B496" t="s">
        <v>34</v>
      </c>
      <c r="C496" t="s">
        <v>18</v>
      </c>
      <c r="D496">
        <v>3</v>
      </c>
      <c r="E496">
        <v>3</v>
      </c>
      <c r="F496">
        <v>3</v>
      </c>
      <c r="G496">
        <v>0</v>
      </c>
      <c r="H496">
        <v>0</v>
      </c>
    </row>
    <row r="497" spans="2:8" x14ac:dyDescent="0.25">
      <c r="B497" t="s">
        <v>67</v>
      </c>
      <c r="C497" t="s">
        <v>2</v>
      </c>
      <c r="D497">
        <v>3</v>
      </c>
      <c r="E497">
        <v>3</v>
      </c>
      <c r="F497">
        <v>3</v>
      </c>
      <c r="G497">
        <v>0</v>
      </c>
      <c r="H497">
        <v>0</v>
      </c>
    </row>
    <row r="498" spans="2:8" x14ac:dyDescent="0.25">
      <c r="B498" t="s">
        <v>67</v>
      </c>
      <c r="C498" t="s">
        <v>221</v>
      </c>
      <c r="D498">
        <v>12</v>
      </c>
      <c r="E498">
        <v>12</v>
      </c>
      <c r="F498">
        <v>10</v>
      </c>
      <c r="G498">
        <v>2</v>
      </c>
      <c r="H498">
        <v>0</v>
      </c>
    </row>
    <row r="499" spans="2:8" x14ac:dyDescent="0.25">
      <c r="B499" t="s">
        <v>67</v>
      </c>
      <c r="C499" t="s">
        <v>4</v>
      </c>
      <c r="D499">
        <v>33</v>
      </c>
      <c r="E499">
        <v>33</v>
      </c>
      <c r="F499">
        <v>22</v>
      </c>
      <c r="G499">
        <v>11</v>
      </c>
      <c r="H499">
        <v>0</v>
      </c>
    </row>
    <row r="500" spans="2:8" x14ac:dyDescent="0.25">
      <c r="B500" t="s">
        <v>67</v>
      </c>
      <c r="C500" t="s">
        <v>226</v>
      </c>
      <c r="D500">
        <v>2</v>
      </c>
      <c r="E500">
        <v>2</v>
      </c>
      <c r="F500">
        <v>1</v>
      </c>
      <c r="G500">
        <v>1</v>
      </c>
      <c r="H500">
        <v>0</v>
      </c>
    </row>
    <row r="501" spans="2:8" x14ac:dyDescent="0.25">
      <c r="B501" t="s">
        <v>67</v>
      </c>
      <c r="C501" t="s">
        <v>223</v>
      </c>
      <c r="D501">
        <v>23</v>
      </c>
      <c r="E501">
        <v>22</v>
      </c>
      <c r="F501">
        <v>18</v>
      </c>
      <c r="G501">
        <v>4</v>
      </c>
      <c r="H501">
        <v>0</v>
      </c>
    </row>
    <row r="502" spans="2:8" x14ac:dyDescent="0.25">
      <c r="B502" t="s">
        <v>67</v>
      </c>
      <c r="C502" t="s">
        <v>7</v>
      </c>
      <c r="D502">
        <v>42</v>
      </c>
      <c r="E502">
        <v>41</v>
      </c>
      <c r="F502">
        <v>39</v>
      </c>
      <c r="G502">
        <v>2</v>
      </c>
      <c r="H502">
        <v>0</v>
      </c>
    </row>
    <row r="503" spans="2:8" x14ac:dyDescent="0.25">
      <c r="B503" t="s">
        <v>67</v>
      </c>
      <c r="C503" t="s">
        <v>12</v>
      </c>
      <c r="D503">
        <v>4</v>
      </c>
      <c r="E503">
        <v>2</v>
      </c>
      <c r="F503">
        <v>2</v>
      </c>
      <c r="G503">
        <v>0</v>
      </c>
      <c r="H503">
        <v>0</v>
      </c>
    </row>
    <row r="504" spans="2:8" x14ac:dyDescent="0.25">
      <c r="B504" t="s">
        <v>67</v>
      </c>
      <c r="C504" t="s">
        <v>13</v>
      </c>
      <c r="D504">
        <v>7</v>
      </c>
      <c r="E504">
        <v>6</v>
      </c>
      <c r="F504">
        <v>4</v>
      </c>
      <c r="G504">
        <v>2</v>
      </c>
      <c r="H504">
        <v>0</v>
      </c>
    </row>
    <row r="505" spans="2:8" x14ac:dyDescent="0.25">
      <c r="B505" t="s">
        <v>67</v>
      </c>
      <c r="C505" t="s">
        <v>14</v>
      </c>
      <c r="D505">
        <v>5</v>
      </c>
      <c r="E505">
        <v>4</v>
      </c>
      <c r="F505">
        <v>4</v>
      </c>
      <c r="G505">
        <v>0</v>
      </c>
      <c r="H505">
        <v>0</v>
      </c>
    </row>
    <row r="506" spans="2:8" x14ac:dyDescent="0.25">
      <c r="B506" t="s">
        <v>67</v>
      </c>
      <c r="C506" t="s">
        <v>15</v>
      </c>
      <c r="D506">
        <v>2</v>
      </c>
      <c r="E506">
        <v>2</v>
      </c>
      <c r="F506">
        <v>2</v>
      </c>
      <c r="G506">
        <v>0</v>
      </c>
      <c r="H506">
        <v>0</v>
      </c>
    </row>
    <row r="507" spans="2:8" x14ac:dyDescent="0.25">
      <c r="B507" t="s">
        <v>67</v>
      </c>
      <c r="C507" t="s">
        <v>16</v>
      </c>
      <c r="D507">
        <v>16</v>
      </c>
      <c r="E507">
        <v>16</v>
      </c>
      <c r="F507">
        <v>15</v>
      </c>
      <c r="G507">
        <v>1</v>
      </c>
      <c r="H507">
        <v>0</v>
      </c>
    </row>
    <row r="508" spans="2:8" x14ac:dyDescent="0.25">
      <c r="B508" t="s">
        <v>67</v>
      </c>
      <c r="C508" t="s">
        <v>18</v>
      </c>
      <c r="D508">
        <v>29</v>
      </c>
      <c r="E508">
        <v>28</v>
      </c>
      <c r="F508">
        <v>27</v>
      </c>
      <c r="G508">
        <v>1</v>
      </c>
      <c r="H508">
        <v>0</v>
      </c>
    </row>
    <row r="509" spans="2:8" x14ac:dyDescent="0.25">
      <c r="B509" t="s">
        <v>35</v>
      </c>
      <c r="C509" t="s">
        <v>2</v>
      </c>
      <c r="D509">
        <v>11</v>
      </c>
      <c r="E509">
        <v>10</v>
      </c>
      <c r="F509">
        <v>10</v>
      </c>
      <c r="G509">
        <v>0</v>
      </c>
      <c r="H509">
        <v>0</v>
      </c>
    </row>
    <row r="510" spans="2:8" x14ac:dyDescent="0.25">
      <c r="B510" t="s">
        <v>35</v>
      </c>
      <c r="C510" t="s">
        <v>221</v>
      </c>
      <c r="D510">
        <v>45</v>
      </c>
      <c r="E510">
        <v>42</v>
      </c>
      <c r="F510">
        <v>38</v>
      </c>
      <c r="G510">
        <v>4</v>
      </c>
      <c r="H510">
        <v>0</v>
      </c>
    </row>
    <row r="511" spans="2:8" x14ac:dyDescent="0.25">
      <c r="B511" t="s">
        <v>35</v>
      </c>
      <c r="C511" t="s">
        <v>4</v>
      </c>
      <c r="D511">
        <v>74</v>
      </c>
      <c r="E511">
        <v>68</v>
      </c>
      <c r="F511">
        <v>51</v>
      </c>
      <c r="G511">
        <v>17</v>
      </c>
      <c r="H511">
        <v>0</v>
      </c>
    </row>
    <row r="512" spans="2:8" x14ac:dyDescent="0.25">
      <c r="B512" t="s">
        <v>35</v>
      </c>
      <c r="C512" t="s">
        <v>223</v>
      </c>
      <c r="D512">
        <v>50</v>
      </c>
      <c r="E512">
        <v>48</v>
      </c>
      <c r="F512">
        <v>42</v>
      </c>
      <c r="G512">
        <v>6</v>
      </c>
      <c r="H512">
        <v>0</v>
      </c>
    </row>
    <row r="513" spans="2:8" x14ac:dyDescent="0.25">
      <c r="B513" t="s">
        <v>35</v>
      </c>
      <c r="C513" t="s">
        <v>7</v>
      </c>
      <c r="D513">
        <v>29</v>
      </c>
      <c r="E513">
        <v>29</v>
      </c>
      <c r="F513">
        <v>27</v>
      </c>
      <c r="G513">
        <v>2</v>
      </c>
      <c r="H513">
        <v>0</v>
      </c>
    </row>
    <row r="514" spans="2:8" x14ac:dyDescent="0.25">
      <c r="B514" t="s">
        <v>35</v>
      </c>
      <c r="C514" t="s">
        <v>12</v>
      </c>
      <c r="D514">
        <v>4</v>
      </c>
      <c r="E514">
        <v>4</v>
      </c>
      <c r="F514">
        <v>4</v>
      </c>
      <c r="G514">
        <v>0</v>
      </c>
      <c r="H514">
        <v>0</v>
      </c>
    </row>
    <row r="515" spans="2:8" x14ac:dyDescent="0.25">
      <c r="B515" t="s">
        <v>35</v>
      </c>
      <c r="C515" t="s">
        <v>14</v>
      </c>
      <c r="D515">
        <v>18</v>
      </c>
      <c r="E515">
        <v>18</v>
      </c>
      <c r="F515">
        <v>16</v>
      </c>
      <c r="G515">
        <v>2</v>
      </c>
      <c r="H515">
        <v>0</v>
      </c>
    </row>
    <row r="516" spans="2:8" x14ac:dyDescent="0.25">
      <c r="B516" t="s">
        <v>35</v>
      </c>
      <c r="C516" t="s">
        <v>15</v>
      </c>
      <c r="D516">
        <v>4</v>
      </c>
      <c r="E516">
        <v>4</v>
      </c>
      <c r="F516">
        <v>4</v>
      </c>
      <c r="G516">
        <v>0</v>
      </c>
      <c r="H516">
        <v>0</v>
      </c>
    </row>
    <row r="517" spans="2:8" x14ac:dyDescent="0.25">
      <c r="B517" t="s">
        <v>35</v>
      </c>
      <c r="C517" t="s">
        <v>16</v>
      </c>
      <c r="D517">
        <v>44</v>
      </c>
      <c r="E517">
        <v>42</v>
      </c>
      <c r="F517">
        <v>33</v>
      </c>
      <c r="G517">
        <v>9</v>
      </c>
      <c r="H517">
        <v>1</v>
      </c>
    </row>
    <row r="518" spans="2:8" x14ac:dyDescent="0.25">
      <c r="B518" t="s">
        <v>35</v>
      </c>
      <c r="C518" t="s">
        <v>18</v>
      </c>
      <c r="D518">
        <v>25</v>
      </c>
      <c r="E518">
        <v>23</v>
      </c>
      <c r="F518">
        <v>22</v>
      </c>
      <c r="G518">
        <v>1</v>
      </c>
      <c r="H518">
        <v>0</v>
      </c>
    </row>
    <row r="519" spans="2:8" x14ac:dyDescent="0.25">
      <c r="B519" t="s">
        <v>178</v>
      </c>
      <c r="C519" t="s">
        <v>221</v>
      </c>
      <c r="D519">
        <v>15</v>
      </c>
      <c r="E519">
        <v>13</v>
      </c>
      <c r="F519">
        <v>6</v>
      </c>
      <c r="G519">
        <v>7</v>
      </c>
      <c r="H519">
        <v>0</v>
      </c>
    </row>
    <row r="520" spans="2:8" x14ac:dyDescent="0.25">
      <c r="B520" t="s">
        <v>178</v>
      </c>
      <c r="C520" t="s">
        <v>4</v>
      </c>
      <c r="D520">
        <v>33</v>
      </c>
      <c r="E520">
        <v>27</v>
      </c>
      <c r="F520">
        <v>16</v>
      </c>
      <c r="G520">
        <v>11</v>
      </c>
      <c r="H520">
        <v>3</v>
      </c>
    </row>
    <row r="521" spans="2:8" x14ac:dyDescent="0.25">
      <c r="B521" t="s">
        <v>178</v>
      </c>
      <c r="C521" t="s">
        <v>223</v>
      </c>
      <c r="D521">
        <v>18</v>
      </c>
      <c r="E521">
        <v>18</v>
      </c>
      <c r="F521">
        <v>12</v>
      </c>
      <c r="G521">
        <v>6</v>
      </c>
      <c r="H521">
        <v>0</v>
      </c>
    </row>
    <row r="522" spans="2:8" x14ac:dyDescent="0.25">
      <c r="B522" t="s">
        <v>178</v>
      </c>
      <c r="C522" t="s">
        <v>7</v>
      </c>
      <c r="D522">
        <v>3</v>
      </c>
      <c r="E522">
        <v>2</v>
      </c>
      <c r="F522">
        <v>1</v>
      </c>
      <c r="G522">
        <v>1</v>
      </c>
      <c r="H522">
        <v>0</v>
      </c>
    </row>
    <row r="523" spans="2:8" x14ac:dyDescent="0.25">
      <c r="B523" t="s">
        <v>178</v>
      </c>
      <c r="C523" t="s">
        <v>12</v>
      </c>
      <c r="D523">
        <v>4</v>
      </c>
      <c r="E523">
        <v>4</v>
      </c>
      <c r="F523">
        <v>4</v>
      </c>
      <c r="G523">
        <v>0</v>
      </c>
      <c r="H523">
        <v>0</v>
      </c>
    </row>
    <row r="524" spans="2:8" x14ac:dyDescent="0.25">
      <c r="B524" t="s">
        <v>178</v>
      </c>
      <c r="C524" t="s">
        <v>14</v>
      </c>
      <c r="D524">
        <v>5</v>
      </c>
      <c r="E524">
        <v>4</v>
      </c>
      <c r="F524">
        <v>2</v>
      </c>
      <c r="G524">
        <v>2</v>
      </c>
      <c r="H524">
        <v>0</v>
      </c>
    </row>
    <row r="525" spans="2:8" x14ac:dyDescent="0.25">
      <c r="B525" t="s">
        <v>178</v>
      </c>
      <c r="C525" t="s">
        <v>16</v>
      </c>
      <c r="D525">
        <v>4</v>
      </c>
      <c r="E525">
        <v>3</v>
      </c>
      <c r="F525">
        <v>3</v>
      </c>
      <c r="G525">
        <v>0</v>
      </c>
      <c r="H525">
        <v>0</v>
      </c>
    </row>
    <row r="526" spans="2:8" x14ac:dyDescent="0.25">
      <c r="B526" t="s">
        <v>68</v>
      </c>
      <c r="C526" t="s">
        <v>4</v>
      </c>
      <c r="D526">
        <v>16</v>
      </c>
      <c r="E526">
        <v>14</v>
      </c>
      <c r="F526">
        <v>9</v>
      </c>
      <c r="G526">
        <v>5</v>
      </c>
      <c r="H526">
        <v>1</v>
      </c>
    </row>
    <row r="527" spans="2:8" x14ac:dyDescent="0.25">
      <c r="B527" t="s">
        <v>68</v>
      </c>
      <c r="C527" t="s">
        <v>221</v>
      </c>
      <c r="D527">
        <v>8</v>
      </c>
      <c r="E527">
        <v>8</v>
      </c>
      <c r="F527">
        <v>5</v>
      </c>
      <c r="G527">
        <v>3</v>
      </c>
      <c r="H527">
        <v>0</v>
      </c>
    </row>
    <row r="528" spans="2:8" x14ac:dyDescent="0.25">
      <c r="B528" t="s">
        <v>68</v>
      </c>
      <c r="C528" t="s">
        <v>223</v>
      </c>
      <c r="D528">
        <v>8</v>
      </c>
      <c r="E528">
        <v>8</v>
      </c>
      <c r="F528">
        <v>7</v>
      </c>
      <c r="G528">
        <v>1</v>
      </c>
      <c r="H528">
        <v>0</v>
      </c>
    </row>
    <row r="529" spans="2:8" x14ac:dyDescent="0.25">
      <c r="B529" t="s">
        <v>68</v>
      </c>
      <c r="C529" t="s">
        <v>12</v>
      </c>
      <c r="D529">
        <v>1</v>
      </c>
      <c r="E529">
        <v>1</v>
      </c>
      <c r="F529">
        <v>0</v>
      </c>
      <c r="G529">
        <v>1</v>
      </c>
      <c r="H529">
        <v>0</v>
      </c>
    </row>
    <row r="530" spans="2:8" x14ac:dyDescent="0.25">
      <c r="B530" t="s">
        <v>68</v>
      </c>
      <c r="C530" t="s">
        <v>14</v>
      </c>
      <c r="D530">
        <v>4</v>
      </c>
      <c r="E530">
        <v>4</v>
      </c>
      <c r="F530">
        <v>2</v>
      </c>
      <c r="G530">
        <v>2</v>
      </c>
      <c r="H530">
        <v>0</v>
      </c>
    </row>
    <row r="531" spans="2:8" x14ac:dyDescent="0.25">
      <c r="B531" t="s">
        <v>68</v>
      </c>
      <c r="C531" t="s">
        <v>15</v>
      </c>
      <c r="D531">
        <v>1</v>
      </c>
      <c r="E531">
        <v>1</v>
      </c>
      <c r="F531">
        <v>1</v>
      </c>
      <c r="G531">
        <v>0</v>
      </c>
      <c r="H531">
        <v>0</v>
      </c>
    </row>
    <row r="532" spans="2:8" x14ac:dyDescent="0.25">
      <c r="B532" t="s">
        <v>68</v>
      </c>
      <c r="C532" t="s">
        <v>16</v>
      </c>
      <c r="D532">
        <v>7</v>
      </c>
      <c r="E532">
        <v>7</v>
      </c>
      <c r="F532">
        <v>4</v>
      </c>
      <c r="G532">
        <v>3</v>
      </c>
      <c r="H532">
        <v>0</v>
      </c>
    </row>
    <row r="533" spans="2:8" x14ac:dyDescent="0.25">
      <c r="B533" t="s">
        <v>36</v>
      </c>
      <c r="C533" t="s">
        <v>223</v>
      </c>
      <c r="D533">
        <v>24</v>
      </c>
      <c r="E533">
        <v>21</v>
      </c>
      <c r="F533">
        <v>19</v>
      </c>
      <c r="G533">
        <v>2</v>
      </c>
      <c r="H533">
        <v>1</v>
      </c>
    </row>
    <row r="534" spans="2:8" x14ac:dyDescent="0.25">
      <c r="B534" t="s">
        <v>36</v>
      </c>
      <c r="C534" t="s">
        <v>2</v>
      </c>
      <c r="D534">
        <v>1</v>
      </c>
      <c r="E534">
        <v>1</v>
      </c>
      <c r="F534">
        <v>1</v>
      </c>
      <c r="G534">
        <v>0</v>
      </c>
      <c r="H534">
        <v>0</v>
      </c>
    </row>
    <row r="535" spans="2:8" x14ac:dyDescent="0.25">
      <c r="B535" t="s">
        <v>36</v>
      </c>
      <c r="C535" t="s">
        <v>221</v>
      </c>
      <c r="D535">
        <v>45</v>
      </c>
      <c r="E535">
        <v>40</v>
      </c>
      <c r="F535">
        <v>34</v>
      </c>
      <c r="G535">
        <v>6</v>
      </c>
      <c r="H535">
        <v>1</v>
      </c>
    </row>
    <row r="536" spans="2:8" x14ac:dyDescent="0.25">
      <c r="B536" t="s">
        <v>36</v>
      </c>
      <c r="C536" t="s">
        <v>4</v>
      </c>
      <c r="D536">
        <v>68</v>
      </c>
      <c r="E536">
        <v>58</v>
      </c>
      <c r="F536">
        <v>46</v>
      </c>
      <c r="G536">
        <v>12</v>
      </c>
      <c r="H536">
        <v>0</v>
      </c>
    </row>
    <row r="537" spans="2:8" x14ac:dyDescent="0.25">
      <c r="B537" t="s">
        <v>36</v>
      </c>
      <c r="C537" t="s">
        <v>7</v>
      </c>
      <c r="D537">
        <v>3</v>
      </c>
      <c r="E537">
        <v>3</v>
      </c>
      <c r="F537">
        <v>1</v>
      </c>
      <c r="G537">
        <v>2</v>
      </c>
      <c r="H537">
        <v>0</v>
      </c>
    </row>
    <row r="538" spans="2:8" x14ac:dyDescent="0.25">
      <c r="B538" t="s">
        <v>36</v>
      </c>
      <c r="C538" t="s">
        <v>12</v>
      </c>
      <c r="D538">
        <v>3</v>
      </c>
      <c r="E538">
        <v>3</v>
      </c>
      <c r="F538">
        <v>3</v>
      </c>
      <c r="G538">
        <v>0</v>
      </c>
      <c r="H538">
        <v>0</v>
      </c>
    </row>
    <row r="539" spans="2:8" x14ac:dyDescent="0.25">
      <c r="B539" t="s">
        <v>36</v>
      </c>
      <c r="C539" t="s">
        <v>13</v>
      </c>
      <c r="D539">
        <v>1</v>
      </c>
      <c r="E539">
        <v>1</v>
      </c>
      <c r="F539">
        <v>0</v>
      </c>
      <c r="G539">
        <v>1</v>
      </c>
      <c r="H539">
        <v>0</v>
      </c>
    </row>
    <row r="540" spans="2:8" x14ac:dyDescent="0.25">
      <c r="B540" t="s">
        <v>36</v>
      </c>
      <c r="C540" t="s">
        <v>14</v>
      </c>
      <c r="D540">
        <v>10</v>
      </c>
      <c r="E540">
        <v>10</v>
      </c>
      <c r="F540">
        <v>10</v>
      </c>
      <c r="G540">
        <v>0</v>
      </c>
      <c r="H540">
        <v>0</v>
      </c>
    </row>
    <row r="541" spans="2:8" x14ac:dyDescent="0.25">
      <c r="B541" t="s">
        <v>36</v>
      </c>
      <c r="C541" t="s">
        <v>15</v>
      </c>
      <c r="D541">
        <v>6</v>
      </c>
      <c r="E541">
        <v>3</v>
      </c>
      <c r="F541">
        <v>3</v>
      </c>
      <c r="G541">
        <v>0</v>
      </c>
      <c r="H541">
        <v>0</v>
      </c>
    </row>
    <row r="542" spans="2:8" x14ac:dyDescent="0.25">
      <c r="B542" t="s">
        <v>36</v>
      </c>
      <c r="C542" t="s">
        <v>16</v>
      </c>
      <c r="D542">
        <v>46</v>
      </c>
      <c r="E542">
        <v>46</v>
      </c>
      <c r="F542">
        <v>39</v>
      </c>
      <c r="G542">
        <v>7</v>
      </c>
      <c r="H542">
        <v>0</v>
      </c>
    </row>
    <row r="543" spans="2:8" x14ac:dyDescent="0.25">
      <c r="B543" t="s">
        <v>36</v>
      </c>
      <c r="C543" t="s">
        <v>18</v>
      </c>
      <c r="D543">
        <v>1</v>
      </c>
      <c r="E543">
        <v>1</v>
      </c>
      <c r="F543">
        <v>1</v>
      </c>
      <c r="G543">
        <v>0</v>
      </c>
      <c r="H543">
        <v>0</v>
      </c>
    </row>
    <row r="544" spans="2:8" x14ac:dyDescent="0.25">
      <c r="B544" t="s">
        <v>137</v>
      </c>
      <c r="C544" t="s">
        <v>221</v>
      </c>
      <c r="D544">
        <v>4</v>
      </c>
      <c r="E544">
        <v>3</v>
      </c>
      <c r="F544">
        <v>1</v>
      </c>
      <c r="G544">
        <v>2</v>
      </c>
      <c r="H544">
        <v>0</v>
      </c>
    </row>
    <row r="545" spans="2:8" x14ac:dyDescent="0.25">
      <c r="B545" t="s">
        <v>137</v>
      </c>
      <c r="C545" t="s">
        <v>2</v>
      </c>
      <c r="D545">
        <v>1</v>
      </c>
      <c r="E545">
        <v>1</v>
      </c>
      <c r="F545">
        <v>1</v>
      </c>
      <c r="G545">
        <v>0</v>
      </c>
      <c r="H545">
        <v>0</v>
      </c>
    </row>
    <row r="546" spans="2:8" x14ac:dyDescent="0.25">
      <c r="B546" t="s">
        <v>137</v>
      </c>
      <c r="C546" t="s">
        <v>4</v>
      </c>
      <c r="D546">
        <v>10</v>
      </c>
      <c r="E546">
        <v>8</v>
      </c>
      <c r="F546">
        <v>6</v>
      </c>
      <c r="G546">
        <v>2</v>
      </c>
      <c r="H546">
        <v>1</v>
      </c>
    </row>
    <row r="547" spans="2:8" x14ac:dyDescent="0.25">
      <c r="B547" t="s">
        <v>137</v>
      </c>
      <c r="C547" t="s">
        <v>226</v>
      </c>
      <c r="D547">
        <v>1</v>
      </c>
      <c r="E547">
        <v>1</v>
      </c>
      <c r="F547">
        <v>1</v>
      </c>
      <c r="G547">
        <v>0</v>
      </c>
      <c r="H547">
        <v>0</v>
      </c>
    </row>
    <row r="548" spans="2:8" x14ac:dyDescent="0.25">
      <c r="B548" t="s">
        <v>137</v>
      </c>
      <c r="C548" t="s">
        <v>223</v>
      </c>
      <c r="D548">
        <v>39</v>
      </c>
      <c r="E548">
        <v>39</v>
      </c>
      <c r="F548">
        <v>37</v>
      </c>
      <c r="G548">
        <v>2</v>
      </c>
      <c r="H548">
        <v>0</v>
      </c>
    </row>
    <row r="549" spans="2:8" x14ac:dyDescent="0.25">
      <c r="B549" t="s">
        <v>137</v>
      </c>
      <c r="C549" t="s">
        <v>7</v>
      </c>
      <c r="D549">
        <v>2</v>
      </c>
      <c r="E549">
        <v>2</v>
      </c>
      <c r="F549">
        <v>1</v>
      </c>
      <c r="G549">
        <v>1</v>
      </c>
      <c r="H549">
        <v>0</v>
      </c>
    </row>
    <row r="550" spans="2:8" x14ac:dyDescent="0.25">
      <c r="B550" t="s">
        <v>137</v>
      </c>
      <c r="C550" t="s">
        <v>12</v>
      </c>
      <c r="D550">
        <v>3</v>
      </c>
      <c r="E550">
        <v>3</v>
      </c>
      <c r="F550">
        <v>3</v>
      </c>
      <c r="G550">
        <v>0</v>
      </c>
      <c r="H550">
        <v>0</v>
      </c>
    </row>
    <row r="551" spans="2:8" x14ac:dyDescent="0.25">
      <c r="B551" t="s">
        <v>137</v>
      </c>
      <c r="C551" t="s">
        <v>15</v>
      </c>
      <c r="D551">
        <v>1</v>
      </c>
      <c r="E551">
        <v>1</v>
      </c>
      <c r="F551">
        <v>1</v>
      </c>
      <c r="G551">
        <v>0</v>
      </c>
      <c r="H551">
        <v>0</v>
      </c>
    </row>
    <row r="552" spans="2:8" x14ac:dyDescent="0.25">
      <c r="B552" t="s">
        <v>137</v>
      </c>
      <c r="C552" t="s">
        <v>16</v>
      </c>
      <c r="D552">
        <v>6</v>
      </c>
      <c r="E552">
        <v>6</v>
      </c>
      <c r="F552">
        <v>5</v>
      </c>
      <c r="G552">
        <v>1</v>
      </c>
      <c r="H552">
        <v>0</v>
      </c>
    </row>
    <row r="553" spans="2:8" x14ac:dyDescent="0.25">
      <c r="B553" t="s">
        <v>137</v>
      </c>
      <c r="C553" t="s">
        <v>18</v>
      </c>
      <c r="D553">
        <v>1</v>
      </c>
      <c r="E553">
        <v>1</v>
      </c>
      <c r="F553">
        <v>1</v>
      </c>
      <c r="G553">
        <v>0</v>
      </c>
      <c r="H553">
        <v>0</v>
      </c>
    </row>
    <row r="554" spans="2:8" x14ac:dyDescent="0.25">
      <c r="B554" t="s">
        <v>175</v>
      </c>
      <c r="C554" t="s">
        <v>221</v>
      </c>
      <c r="D554">
        <v>33</v>
      </c>
      <c r="E554">
        <v>28</v>
      </c>
      <c r="F554">
        <v>24</v>
      </c>
      <c r="G554">
        <v>4</v>
      </c>
      <c r="H554">
        <v>1</v>
      </c>
    </row>
    <row r="555" spans="2:8" x14ac:dyDescent="0.25">
      <c r="B555" t="s">
        <v>175</v>
      </c>
      <c r="C555" t="s">
        <v>2</v>
      </c>
      <c r="D555">
        <v>7</v>
      </c>
      <c r="E555">
        <v>7</v>
      </c>
      <c r="F555">
        <v>7</v>
      </c>
      <c r="G555">
        <v>0</v>
      </c>
      <c r="H555">
        <v>0</v>
      </c>
    </row>
    <row r="556" spans="2:8" x14ac:dyDescent="0.25">
      <c r="B556" t="s">
        <v>175</v>
      </c>
      <c r="C556" t="s">
        <v>4</v>
      </c>
      <c r="D556">
        <v>36</v>
      </c>
      <c r="E556">
        <v>34</v>
      </c>
      <c r="F556">
        <v>32</v>
      </c>
      <c r="G556">
        <v>2</v>
      </c>
      <c r="H556">
        <v>0</v>
      </c>
    </row>
    <row r="557" spans="2:8" x14ac:dyDescent="0.25">
      <c r="B557" t="s">
        <v>175</v>
      </c>
      <c r="C557" t="s">
        <v>223</v>
      </c>
      <c r="D557">
        <v>9</v>
      </c>
      <c r="E557">
        <v>7</v>
      </c>
      <c r="F557">
        <v>6</v>
      </c>
      <c r="G557">
        <v>1</v>
      </c>
      <c r="H557">
        <v>0</v>
      </c>
    </row>
    <row r="558" spans="2:8" x14ac:dyDescent="0.25">
      <c r="B558" t="s">
        <v>175</v>
      </c>
      <c r="C558" t="s">
        <v>7</v>
      </c>
      <c r="D558">
        <v>13</v>
      </c>
      <c r="E558">
        <v>13</v>
      </c>
      <c r="F558">
        <v>11</v>
      </c>
      <c r="G558">
        <v>2</v>
      </c>
      <c r="H558">
        <v>0</v>
      </c>
    </row>
    <row r="559" spans="2:8" x14ac:dyDescent="0.25">
      <c r="B559" t="s">
        <v>175</v>
      </c>
      <c r="C559" t="s">
        <v>12</v>
      </c>
      <c r="D559">
        <v>13</v>
      </c>
      <c r="E559">
        <v>13</v>
      </c>
      <c r="F559">
        <v>13</v>
      </c>
      <c r="G559">
        <v>0</v>
      </c>
      <c r="H559">
        <v>0</v>
      </c>
    </row>
    <row r="560" spans="2:8" x14ac:dyDescent="0.25">
      <c r="B560" t="s">
        <v>175</v>
      </c>
      <c r="C560" t="s">
        <v>13</v>
      </c>
      <c r="D560">
        <v>1</v>
      </c>
      <c r="E560">
        <v>1</v>
      </c>
      <c r="F560">
        <v>1</v>
      </c>
      <c r="G560">
        <v>0</v>
      </c>
      <c r="H560">
        <v>0</v>
      </c>
    </row>
    <row r="561" spans="2:8" x14ac:dyDescent="0.25">
      <c r="B561" t="s">
        <v>175</v>
      </c>
      <c r="C561" t="s">
        <v>14</v>
      </c>
      <c r="D561">
        <v>12</v>
      </c>
      <c r="E561">
        <v>12</v>
      </c>
      <c r="F561">
        <v>9</v>
      </c>
      <c r="G561">
        <v>3</v>
      </c>
      <c r="H561">
        <v>0</v>
      </c>
    </row>
    <row r="562" spans="2:8" x14ac:dyDescent="0.25">
      <c r="B562" t="s">
        <v>175</v>
      </c>
      <c r="C562" t="s">
        <v>15</v>
      </c>
      <c r="D562">
        <v>12</v>
      </c>
      <c r="E562">
        <v>12</v>
      </c>
      <c r="F562">
        <v>9</v>
      </c>
      <c r="G562">
        <v>3</v>
      </c>
      <c r="H562">
        <v>0</v>
      </c>
    </row>
    <row r="563" spans="2:8" x14ac:dyDescent="0.25">
      <c r="B563" t="s">
        <v>175</v>
      </c>
      <c r="C563" t="s">
        <v>16</v>
      </c>
      <c r="D563">
        <v>27</v>
      </c>
      <c r="E563">
        <v>27</v>
      </c>
      <c r="F563">
        <v>23</v>
      </c>
      <c r="G563">
        <v>4</v>
      </c>
      <c r="H563">
        <v>0</v>
      </c>
    </row>
    <row r="564" spans="2:8" x14ac:dyDescent="0.25">
      <c r="B564" t="s">
        <v>175</v>
      </c>
      <c r="C564" t="s">
        <v>18</v>
      </c>
      <c r="D564">
        <v>10</v>
      </c>
      <c r="E564">
        <v>1</v>
      </c>
      <c r="F564">
        <v>1</v>
      </c>
      <c r="G564">
        <v>0</v>
      </c>
      <c r="H564">
        <v>0</v>
      </c>
    </row>
    <row r="565" spans="2:8" x14ac:dyDescent="0.25">
      <c r="B565" t="s">
        <v>37</v>
      </c>
      <c r="C565" t="s">
        <v>221</v>
      </c>
      <c r="D565">
        <v>29</v>
      </c>
      <c r="E565">
        <v>18</v>
      </c>
      <c r="F565">
        <v>14</v>
      </c>
      <c r="G565">
        <v>4</v>
      </c>
      <c r="H565">
        <v>0</v>
      </c>
    </row>
    <row r="566" spans="2:8" x14ac:dyDescent="0.25">
      <c r="B566" t="s">
        <v>37</v>
      </c>
      <c r="C566" t="s">
        <v>2</v>
      </c>
      <c r="D566">
        <v>20</v>
      </c>
      <c r="E566">
        <v>18</v>
      </c>
      <c r="F566">
        <v>18</v>
      </c>
      <c r="G566">
        <v>0</v>
      </c>
      <c r="H566">
        <v>0</v>
      </c>
    </row>
    <row r="567" spans="2:8" x14ac:dyDescent="0.25">
      <c r="B567" t="s">
        <v>37</v>
      </c>
      <c r="C567" t="s">
        <v>4</v>
      </c>
      <c r="D567">
        <v>75</v>
      </c>
      <c r="E567">
        <v>61</v>
      </c>
      <c r="F567">
        <v>42</v>
      </c>
      <c r="G567">
        <v>19</v>
      </c>
      <c r="H567">
        <v>0</v>
      </c>
    </row>
    <row r="568" spans="2:8" x14ac:dyDescent="0.25">
      <c r="B568" t="s">
        <v>37</v>
      </c>
      <c r="C568" t="s">
        <v>223</v>
      </c>
      <c r="D568">
        <v>48</v>
      </c>
      <c r="E568">
        <v>34</v>
      </c>
      <c r="F568">
        <v>25</v>
      </c>
      <c r="G568">
        <v>9</v>
      </c>
      <c r="H568">
        <v>0</v>
      </c>
    </row>
    <row r="569" spans="2:8" x14ac:dyDescent="0.25">
      <c r="B569" t="s">
        <v>37</v>
      </c>
      <c r="C569" t="s">
        <v>7</v>
      </c>
      <c r="D569">
        <v>34</v>
      </c>
      <c r="E569">
        <v>20</v>
      </c>
      <c r="F569">
        <v>20</v>
      </c>
      <c r="G569">
        <v>0</v>
      </c>
      <c r="H569">
        <v>0</v>
      </c>
    </row>
    <row r="570" spans="2:8" x14ac:dyDescent="0.25">
      <c r="B570" t="s">
        <v>37</v>
      </c>
      <c r="C570" t="s">
        <v>12</v>
      </c>
      <c r="D570">
        <v>17</v>
      </c>
      <c r="E570">
        <v>14</v>
      </c>
      <c r="F570">
        <v>14</v>
      </c>
      <c r="G570">
        <v>0</v>
      </c>
      <c r="H570">
        <v>0</v>
      </c>
    </row>
    <row r="571" spans="2:8" x14ac:dyDescent="0.25">
      <c r="B571" t="s">
        <v>37</v>
      </c>
      <c r="C571" t="s">
        <v>13</v>
      </c>
      <c r="D571">
        <v>2</v>
      </c>
      <c r="E571">
        <v>0</v>
      </c>
      <c r="F571">
        <v>0</v>
      </c>
      <c r="G571">
        <v>0</v>
      </c>
      <c r="H571">
        <v>0</v>
      </c>
    </row>
    <row r="572" spans="2:8" x14ac:dyDescent="0.25">
      <c r="B572" t="s">
        <v>37</v>
      </c>
      <c r="C572" t="s">
        <v>14</v>
      </c>
      <c r="D572">
        <v>8</v>
      </c>
      <c r="E572">
        <v>1</v>
      </c>
      <c r="F572">
        <v>0</v>
      </c>
      <c r="G572">
        <v>1</v>
      </c>
      <c r="H572">
        <v>0</v>
      </c>
    </row>
    <row r="573" spans="2:8" x14ac:dyDescent="0.25">
      <c r="B573" t="s">
        <v>37</v>
      </c>
      <c r="C573" t="s">
        <v>15</v>
      </c>
      <c r="D573">
        <v>3</v>
      </c>
      <c r="E573">
        <v>0</v>
      </c>
      <c r="F573">
        <v>0</v>
      </c>
      <c r="G573">
        <v>0</v>
      </c>
      <c r="H573">
        <v>0</v>
      </c>
    </row>
    <row r="574" spans="2:8" x14ac:dyDescent="0.25">
      <c r="B574" t="s">
        <v>37</v>
      </c>
      <c r="C574" t="s">
        <v>16</v>
      </c>
      <c r="D574">
        <v>33</v>
      </c>
      <c r="E574">
        <v>31</v>
      </c>
      <c r="F574">
        <v>30</v>
      </c>
      <c r="G574">
        <v>1</v>
      </c>
      <c r="H574">
        <v>0</v>
      </c>
    </row>
    <row r="575" spans="2:8" x14ac:dyDescent="0.25">
      <c r="B575" t="s">
        <v>37</v>
      </c>
      <c r="C575" t="s">
        <v>18</v>
      </c>
      <c r="D575">
        <v>13</v>
      </c>
      <c r="E575">
        <v>2</v>
      </c>
      <c r="F575">
        <v>2</v>
      </c>
      <c r="G575">
        <v>0</v>
      </c>
      <c r="H575">
        <v>0</v>
      </c>
    </row>
    <row r="576" spans="2:8" x14ac:dyDescent="0.25">
      <c r="B576" t="s">
        <v>69</v>
      </c>
      <c r="C576" t="s">
        <v>2</v>
      </c>
      <c r="D576">
        <v>1</v>
      </c>
      <c r="E576">
        <v>0</v>
      </c>
      <c r="F576">
        <v>0</v>
      </c>
      <c r="G576">
        <v>0</v>
      </c>
      <c r="H576">
        <v>0</v>
      </c>
    </row>
    <row r="577" spans="2:8" x14ac:dyDescent="0.25">
      <c r="B577" t="s">
        <v>69</v>
      </c>
      <c r="C577" t="s">
        <v>221</v>
      </c>
      <c r="D577">
        <v>27</v>
      </c>
      <c r="E577">
        <v>27</v>
      </c>
      <c r="F577">
        <v>27</v>
      </c>
      <c r="G577">
        <v>0</v>
      </c>
      <c r="H577">
        <v>0</v>
      </c>
    </row>
    <row r="578" spans="2:8" x14ac:dyDescent="0.25">
      <c r="B578" t="s">
        <v>69</v>
      </c>
      <c r="C578" t="s">
        <v>4</v>
      </c>
      <c r="D578">
        <v>28</v>
      </c>
      <c r="E578">
        <v>23</v>
      </c>
      <c r="F578">
        <v>20</v>
      </c>
      <c r="G578">
        <v>3</v>
      </c>
      <c r="H578">
        <v>1</v>
      </c>
    </row>
    <row r="579" spans="2:8" x14ac:dyDescent="0.25">
      <c r="B579" t="s">
        <v>69</v>
      </c>
      <c r="C579" t="s">
        <v>223</v>
      </c>
      <c r="D579">
        <v>42</v>
      </c>
      <c r="E579">
        <v>39</v>
      </c>
      <c r="F579">
        <v>35</v>
      </c>
      <c r="G579">
        <v>4</v>
      </c>
      <c r="H579">
        <v>0</v>
      </c>
    </row>
    <row r="580" spans="2:8" x14ac:dyDescent="0.25">
      <c r="B580" t="s">
        <v>69</v>
      </c>
      <c r="C580" t="s">
        <v>7</v>
      </c>
      <c r="D580">
        <v>5</v>
      </c>
      <c r="E580">
        <v>5</v>
      </c>
      <c r="F580">
        <v>4</v>
      </c>
      <c r="G580">
        <v>1</v>
      </c>
      <c r="H580">
        <v>0</v>
      </c>
    </row>
    <row r="581" spans="2:8" x14ac:dyDescent="0.25">
      <c r="B581" t="s">
        <v>69</v>
      </c>
      <c r="C581" t="s">
        <v>12</v>
      </c>
      <c r="D581">
        <v>2</v>
      </c>
      <c r="E581">
        <v>2</v>
      </c>
      <c r="F581">
        <v>2</v>
      </c>
      <c r="G581">
        <v>0</v>
      </c>
      <c r="H581">
        <v>0</v>
      </c>
    </row>
    <row r="582" spans="2:8" x14ac:dyDescent="0.25">
      <c r="B582" t="s">
        <v>69</v>
      </c>
      <c r="C582" t="s">
        <v>14</v>
      </c>
      <c r="D582">
        <v>9</v>
      </c>
      <c r="E582">
        <v>8</v>
      </c>
      <c r="F582">
        <v>7</v>
      </c>
      <c r="G582">
        <v>1</v>
      </c>
      <c r="H582">
        <v>0</v>
      </c>
    </row>
    <row r="583" spans="2:8" x14ac:dyDescent="0.25">
      <c r="B583" t="s">
        <v>69</v>
      </c>
      <c r="C583" t="s">
        <v>15</v>
      </c>
      <c r="D583">
        <v>1</v>
      </c>
      <c r="E583">
        <v>1</v>
      </c>
      <c r="F583">
        <v>1</v>
      </c>
      <c r="G583">
        <v>0</v>
      </c>
      <c r="H583">
        <v>0</v>
      </c>
    </row>
    <row r="584" spans="2:8" x14ac:dyDescent="0.25">
      <c r="B584" t="s">
        <v>69</v>
      </c>
      <c r="C584" t="s">
        <v>16</v>
      </c>
      <c r="D584">
        <v>43</v>
      </c>
      <c r="E584">
        <v>43</v>
      </c>
      <c r="F584">
        <v>41</v>
      </c>
      <c r="G584">
        <v>2</v>
      </c>
      <c r="H584">
        <v>0</v>
      </c>
    </row>
    <row r="585" spans="2:8" x14ac:dyDescent="0.25">
      <c r="B585" t="s">
        <v>69</v>
      </c>
      <c r="C585" t="s">
        <v>18</v>
      </c>
      <c r="D585">
        <v>5</v>
      </c>
      <c r="E585">
        <v>4</v>
      </c>
      <c r="F585">
        <v>4</v>
      </c>
      <c r="G585">
        <v>0</v>
      </c>
      <c r="H585">
        <v>0</v>
      </c>
    </row>
    <row r="586" spans="2:8" x14ac:dyDescent="0.25">
      <c r="B586" t="s">
        <v>70</v>
      </c>
      <c r="C586" t="s">
        <v>2</v>
      </c>
      <c r="D586">
        <v>1</v>
      </c>
      <c r="E586">
        <v>1</v>
      </c>
      <c r="F586">
        <v>1</v>
      </c>
      <c r="G586">
        <v>0</v>
      </c>
      <c r="H586">
        <v>0</v>
      </c>
    </row>
    <row r="587" spans="2:8" x14ac:dyDescent="0.25">
      <c r="B587" t="s">
        <v>70</v>
      </c>
      <c r="C587" t="s">
        <v>221</v>
      </c>
      <c r="D587">
        <v>17</v>
      </c>
      <c r="E587">
        <v>17</v>
      </c>
      <c r="F587">
        <v>15</v>
      </c>
      <c r="G587">
        <v>2</v>
      </c>
      <c r="H587">
        <v>0</v>
      </c>
    </row>
    <row r="588" spans="2:8" x14ac:dyDescent="0.25">
      <c r="B588" t="s">
        <v>70</v>
      </c>
      <c r="C588" t="s">
        <v>4</v>
      </c>
      <c r="D588">
        <v>23</v>
      </c>
      <c r="E588">
        <v>19</v>
      </c>
      <c r="F588">
        <v>14</v>
      </c>
      <c r="G588">
        <v>5</v>
      </c>
      <c r="H588">
        <v>1</v>
      </c>
    </row>
    <row r="589" spans="2:8" x14ac:dyDescent="0.25">
      <c r="B589" t="s">
        <v>70</v>
      </c>
      <c r="C589" t="s">
        <v>223</v>
      </c>
      <c r="D589">
        <v>19</v>
      </c>
      <c r="E589">
        <v>19</v>
      </c>
      <c r="F589">
        <v>16</v>
      </c>
      <c r="G589">
        <v>3</v>
      </c>
      <c r="H589">
        <v>0</v>
      </c>
    </row>
    <row r="590" spans="2:8" x14ac:dyDescent="0.25">
      <c r="B590" t="s">
        <v>70</v>
      </c>
      <c r="C590" t="s">
        <v>7</v>
      </c>
      <c r="D590">
        <v>14</v>
      </c>
      <c r="E590">
        <v>14</v>
      </c>
      <c r="F590">
        <v>13</v>
      </c>
      <c r="G590">
        <v>1</v>
      </c>
      <c r="H590">
        <v>0</v>
      </c>
    </row>
    <row r="591" spans="2:8" x14ac:dyDescent="0.25">
      <c r="B591" t="s">
        <v>70</v>
      </c>
      <c r="C591" t="s">
        <v>12</v>
      </c>
      <c r="D591">
        <v>25</v>
      </c>
      <c r="E591">
        <v>25</v>
      </c>
      <c r="F591">
        <v>25</v>
      </c>
      <c r="G591">
        <v>0</v>
      </c>
      <c r="H591">
        <v>0</v>
      </c>
    </row>
    <row r="592" spans="2:8" x14ac:dyDescent="0.25">
      <c r="B592" t="s">
        <v>70</v>
      </c>
      <c r="C592" t="s">
        <v>13</v>
      </c>
      <c r="D592">
        <v>3</v>
      </c>
      <c r="E592">
        <v>3</v>
      </c>
      <c r="F592">
        <v>2</v>
      </c>
      <c r="G592">
        <v>1</v>
      </c>
      <c r="H592">
        <v>0</v>
      </c>
    </row>
    <row r="593" spans="2:8" x14ac:dyDescent="0.25">
      <c r="B593" t="s">
        <v>70</v>
      </c>
      <c r="C593" t="s">
        <v>14</v>
      </c>
      <c r="D593">
        <v>9</v>
      </c>
      <c r="E593">
        <v>9</v>
      </c>
      <c r="F593">
        <v>8</v>
      </c>
      <c r="G593">
        <v>1</v>
      </c>
      <c r="H593">
        <v>0</v>
      </c>
    </row>
    <row r="594" spans="2:8" x14ac:dyDescent="0.25">
      <c r="B594" t="s">
        <v>70</v>
      </c>
      <c r="C594" t="s">
        <v>15</v>
      </c>
      <c r="D594">
        <v>4</v>
      </c>
      <c r="E594">
        <v>4</v>
      </c>
      <c r="F594">
        <v>4</v>
      </c>
      <c r="G594">
        <v>0</v>
      </c>
      <c r="H594">
        <v>0</v>
      </c>
    </row>
    <row r="595" spans="2:8" x14ac:dyDescent="0.25">
      <c r="B595" t="s">
        <v>70</v>
      </c>
      <c r="C595" t="s">
        <v>16</v>
      </c>
      <c r="D595">
        <v>14</v>
      </c>
      <c r="E595">
        <v>14</v>
      </c>
      <c r="F595">
        <v>13</v>
      </c>
      <c r="G595">
        <v>1</v>
      </c>
      <c r="H595">
        <v>0</v>
      </c>
    </row>
    <row r="596" spans="2:8" x14ac:dyDescent="0.25">
      <c r="B596" t="s">
        <v>70</v>
      </c>
      <c r="C596" t="s">
        <v>18</v>
      </c>
      <c r="D596">
        <v>11</v>
      </c>
      <c r="E596">
        <v>10</v>
      </c>
      <c r="F596">
        <v>10</v>
      </c>
      <c r="G596">
        <v>0</v>
      </c>
      <c r="H596">
        <v>0</v>
      </c>
    </row>
    <row r="597" spans="2:8" x14ac:dyDescent="0.25">
      <c r="B597" t="s">
        <v>38</v>
      </c>
      <c r="C597" t="s">
        <v>223</v>
      </c>
      <c r="D597">
        <v>21</v>
      </c>
      <c r="E597">
        <v>18</v>
      </c>
      <c r="F597">
        <v>16</v>
      </c>
      <c r="G597">
        <v>2</v>
      </c>
      <c r="H597">
        <v>0</v>
      </c>
    </row>
    <row r="598" spans="2:8" x14ac:dyDescent="0.25">
      <c r="B598" t="s">
        <v>38</v>
      </c>
      <c r="C598" t="s">
        <v>2</v>
      </c>
      <c r="D598">
        <v>3</v>
      </c>
      <c r="E598">
        <v>3</v>
      </c>
      <c r="F598">
        <v>0</v>
      </c>
      <c r="G598">
        <v>3</v>
      </c>
      <c r="H598">
        <v>0</v>
      </c>
    </row>
    <row r="599" spans="2:8" x14ac:dyDescent="0.25">
      <c r="B599" t="s">
        <v>38</v>
      </c>
      <c r="C599" t="s">
        <v>221</v>
      </c>
      <c r="D599">
        <v>6</v>
      </c>
      <c r="E599">
        <v>4</v>
      </c>
      <c r="F599">
        <v>3</v>
      </c>
      <c r="G599">
        <v>1</v>
      </c>
      <c r="H599">
        <v>0</v>
      </c>
    </row>
    <row r="600" spans="2:8" x14ac:dyDescent="0.25">
      <c r="B600" t="s">
        <v>38</v>
      </c>
      <c r="C600" t="s">
        <v>4</v>
      </c>
      <c r="D600">
        <v>13</v>
      </c>
      <c r="E600">
        <v>8</v>
      </c>
      <c r="F600">
        <v>7</v>
      </c>
      <c r="G600">
        <v>1</v>
      </c>
      <c r="H600">
        <v>0</v>
      </c>
    </row>
    <row r="601" spans="2:8" x14ac:dyDescent="0.25">
      <c r="B601" t="s">
        <v>38</v>
      </c>
      <c r="C601" t="s">
        <v>12</v>
      </c>
      <c r="D601">
        <v>4</v>
      </c>
      <c r="E601">
        <v>4</v>
      </c>
      <c r="F601">
        <v>4</v>
      </c>
      <c r="G601">
        <v>0</v>
      </c>
      <c r="H601">
        <v>0</v>
      </c>
    </row>
    <row r="602" spans="2:8" x14ac:dyDescent="0.25">
      <c r="B602" t="s">
        <v>38</v>
      </c>
      <c r="C602" t="s">
        <v>14</v>
      </c>
      <c r="D602">
        <v>1</v>
      </c>
      <c r="E602">
        <v>1</v>
      </c>
      <c r="F602">
        <v>1</v>
      </c>
      <c r="G602">
        <v>0</v>
      </c>
      <c r="H602">
        <v>0</v>
      </c>
    </row>
    <row r="603" spans="2:8" x14ac:dyDescent="0.25">
      <c r="B603" t="s">
        <v>38</v>
      </c>
      <c r="C603" t="s">
        <v>16</v>
      </c>
      <c r="D603">
        <v>5</v>
      </c>
      <c r="E603">
        <v>5</v>
      </c>
      <c r="F603">
        <v>3</v>
      </c>
      <c r="G603">
        <v>2</v>
      </c>
      <c r="H603">
        <v>0</v>
      </c>
    </row>
    <row r="604" spans="2:8" x14ac:dyDescent="0.25">
      <c r="B604" t="s">
        <v>71</v>
      </c>
      <c r="C604" t="s">
        <v>221</v>
      </c>
      <c r="D604">
        <v>23</v>
      </c>
      <c r="E604">
        <v>19</v>
      </c>
      <c r="F604">
        <v>14</v>
      </c>
      <c r="G604">
        <v>5</v>
      </c>
      <c r="H604">
        <v>0</v>
      </c>
    </row>
    <row r="605" spans="2:8" x14ac:dyDescent="0.25">
      <c r="B605" t="s">
        <v>71</v>
      </c>
      <c r="C605" t="s">
        <v>4</v>
      </c>
      <c r="D605">
        <v>20</v>
      </c>
      <c r="E605">
        <v>18</v>
      </c>
      <c r="F605">
        <v>15</v>
      </c>
      <c r="G605">
        <v>3</v>
      </c>
      <c r="H605">
        <v>0</v>
      </c>
    </row>
    <row r="606" spans="2:8" x14ac:dyDescent="0.25">
      <c r="B606" t="s">
        <v>71</v>
      </c>
      <c r="C606" t="s">
        <v>223</v>
      </c>
      <c r="D606">
        <v>9</v>
      </c>
      <c r="E606">
        <v>8</v>
      </c>
      <c r="F606">
        <v>8</v>
      </c>
      <c r="G606">
        <v>0</v>
      </c>
      <c r="H606">
        <v>0</v>
      </c>
    </row>
    <row r="607" spans="2:8" x14ac:dyDescent="0.25">
      <c r="B607" t="s">
        <v>71</v>
      </c>
      <c r="C607" t="s">
        <v>7</v>
      </c>
      <c r="D607">
        <v>8</v>
      </c>
      <c r="E607">
        <v>2</v>
      </c>
      <c r="F607">
        <v>2</v>
      </c>
      <c r="G607">
        <v>0</v>
      </c>
      <c r="H607">
        <v>0</v>
      </c>
    </row>
    <row r="608" spans="2:8" x14ac:dyDescent="0.25">
      <c r="B608" t="s">
        <v>71</v>
      </c>
      <c r="C608" t="s">
        <v>12</v>
      </c>
      <c r="D608">
        <v>2</v>
      </c>
      <c r="E608">
        <v>2</v>
      </c>
      <c r="F608">
        <v>2</v>
      </c>
      <c r="G608">
        <v>0</v>
      </c>
      <c r="H608">
        <v>0</v>
      </c>
    </row>
    <row r="609" spans="2:8" x14ac:dyDescent="0.25">
      <c r="B609" t="s">
        <v>71</v>
      </c>
      <c r="C609" t="s">
        <v>13</v>
      </c>
      <c r="D609">
        <v>1</v>
      </c>
      <c r="E609">
        <v>1</v>
      </c>
      <c r="F609">
        <v>1</v>
      </c>
      <c r="G609">
        <v>0</v>
      </c>
      <c r="H609">
        <v>0</v>
      </c>
    </row>
    <row r="610" spans="2:8" x14ac:dyDescent="0.25">
      <c r="B610" t="s">
        <v>71</v>
      </c>
      <c r="C610" t="s">
        <v>14</v>
      </c>
      <c r="D610">
        <v>3</v>
      </c>
      <c r="E610">
        <v>3</v>
      </c>
      <c r="F610">
        <v>1</v>
      </c>
      <c r="G610">
        <v>2</v>
      </c>
      <c r="H610">
        <v>0</v>
      </c>
    </row>
    <row r="611" spans="2:8" x14ac:dyDescent="0.25">
      <c r="B611" t="s">
        <v>71</v>
      </c>
      <c r="C611" t="s">
        <v>16</v>
      </c>
      <c r="D611">
        <v>20</v>
      </c>
      <c r="E611">
        <v>17</v>
      </c>
      <c r="F611">
        <v>16</v>
      </c>
      <c r="G611">
        <v>1</v>
      </c>
      <c r="H611">
        <v>0</v>
      </c>
    </row>
    <row r="612" spans="2:8" x14ac:dyDescent="0.25">
      <c r="B612" t="s">
        <v>71</v>
      </c>
      <c r="C612" t="s">
        <v>18</v>
      </c>
      <c r="D612">
        <v>1</v>
      </c>
      <c r="E612">
        <v>0</v>
      </c>
      <c r="F612">
        <v>0</v>
      </c>
      <c r="G612">
        <v>0</v>
      </c>
      <c r="H612">
        <v>0</v>
      </c>
    </row>
    <row r="613" spans="2:8" x14ac:dyDescent="0.25">
      <c r="B613" t="s">
        <v>72</v>
      </c>
      <c r="C613" t="s">
        <v>4</v>
      </c>
      <c r="D613">
        <v>24</v>
      </c>
      <c r="E613">
        <v>17</v>
      </c>
      <c r="F613">
        <v>14</v>
      </c>
      <c r="G613">
        <v>3</v>
      </c>
      <c r="H613">
        <v>0</v>
      </c>
    </row>
    <row r="614" spans="2:8" x14ac:dyDescent="0.25">
      <c r="B614" t="s">
        <v>72</v>
      </c>
      <c r="C614" t="s">
        <v>221</v>
      </c>
      <c r="D614">
        <v>15</v>
      </c>
      <c r="E614">
        <v>11</v>
      </c>
      <c r="F614">
        <v>11</v>
      </c>
      <c r="G614">
        <v>0</v>
      </c>
      <c r="H614">
        <v>0</v>
      </c>
    </row>
    <row r="615" spans="2:8" x14ac:dyDescent="0.25">
      <c r="B615" t="s">
        <v>72</v>
      </c>
      <c r="C615" t="s">
        <v>223</v>
      </c>
      <c r="D615">
        <v>20</v>
      </c>
      <c r="E615">
        <v>18</v>
      </c>
      <c r="F615">
        <v>15</v>
      </c>
      <c r="G615">
        <v>3</v>
      </c>
      <c r="H615">
        <v>0</v>
      </c>
    </row>
    <row r="616" spans="2:8" x14ac:dyDescent="0.25">
      <c r="B616" t="s">
        <v>72</v>
      </c>
      <c r="C616" t="s">
        <v>7</v>
      </c>
      <c r="D616">
        <v>26</v>
      </c>
      <c r="E616">
        <v>24</v>
      </c>
      <c r="F616">
        <v>22</v>
      </c>
      <c r="G616">
        <v>2</v>
      </c>
      <c r="H616">
        <v>0</v>
      </c>
    </row>
    <row r="617" spans="2:8" x14ac:dyDescent="0.25">
      <c r="B617" t="s">
        <v>72</v>
      </c>
      <c r="C617" t="s">
        <v>12</v>
      </c>
      <c r="D617">
        <v>5</v>
      </c>
      <c r="E617">
        <v>5</v>
      </c>
      <c r="F617">
        <v>5</v>
      </c>
      <c r="G617">
        <v>0</v>
      </c>
      <c r="H617">
        <v>0</v>
      </c>
    </row>
    <row r="618" spans="2:8" x14ac:dyDescent="0.25">
      <c r="B618" t="s">
        <v>72</v>
      </c>
      <c r="C618" t="s">
        <v>13</v>
      </c>
      <c r="D618">
        <v>5</v>
      </c>
      <c r="E618">
        <v>4</v>
      </c>
      <c r="F618">
        <v>1</v>
      </c>
      <c r="G618">
        <v>3</v>
      </c>
      <c r="H618">
        <v>0</v>
      </c>
    </row>
    <row r="619" spans="2:8" x14ac:dyDescent="0.25">
      <c r="B619" t="s">
        <v>72</v>
      </c>
      <c r="C619" t="s">
        <v>14</v>
      </c>
      <c r="D619">
        <v>1</v>
      </c>
      <c r="E619">
        <v>0</v>
      </c>
      <c r="F619">
        <v>0</v>
      </c>
      <c r="G619">
        <v>0</v>
      </c>
      <c r="H619">
        <v>0</v>
      </c>
    </row>
    <row r="620" spans="2:8" x14ac:dyDescent="0.25">
      <c r="B620" t="s">
        <v>72</v>
      </c>
      <c r="C620" t="s">
        <v>15</v>
      </c>
      <c r="D620">
        <v>2</v>
      </c>
      <c r="E620">
        <v>2</v>
      </c>
      <c r="F620">
        <v>1</v>
      </c>
      <c r="G620">
        <v>1</v>
      </c>
      <c r="H620">
        <v>0</v>
      </c>
    </row>
    <row r="621" spans="2:8" x14ac:dyDescent="0.25">
      <c r="B621" t="s">
        <v>72</v>
      </c>
      <c r="C621" t="s">
        <v>16</v>
      </c>
      <c r="D621">
        <v>11</v>
      </c>
      <c r="E621">
        <v>11</v>
      </c>
      <c r="F621">
        <v>11</v>
      </c>
      <c r="G621">
        <v>0</v>
      </c>
      <c r="H621">
        <v>0</v>
      </c>
    </row>
    <row r="622" spans="2:8" x14ac:dyDescent="0.25">
      <c r="B622" t="s">
        <v>72</v>
      </c>
      <c r="C622" t="s">
        <v>18</v>
      </c>
      <c r="D622">
        <v>12</v>
      </c>
      <c r="E622">
        <v>12</v>
      </c>
      <c r="F622">
        <v>12</v>
      </c>
      <c r="G622">
        <v>0</v>
      </c>
      <c r="H622">
        <v>0</v>
      </c>
    </row>
    <row r="623" spans="2:8" x14ac:dyDescent="0.25">
      <c r="B623" t="s">
        <v>73</v>
      </c>
      <c r="C623" t="s">
        <v>221</v>
      </c>
      <c r="D623">
        <v>25</v>
      </c>
      <c r="E623">
        <v>23</v>
      </c>
      <c r="F623">
        <v>22</v>
      </c>
      <c r="G623">
        <v>1</v>
      </c>
      <c r="H623">
        <v>0</v>
      </c>
    </row>
    <row r="624" spans="2:8" x14ac:dyDescent="0.25">
      <c r="B624" t="s">
        <v>73</v>
      </c>
      <c r="C624" t="s">
        <v>2</v>
      </c>
      <c r="D624">
        <v>6</v>
      </c>
      <c r="E624">
        <v>6</v>
      </c>
      <c r="F624">
        <v>6</v>
      </c>
      <c r="G624">
        <v>0</v>
      </c>
      <c r="H624">
        <v>0</v>
      </c>
    </row>
    <row r="625" spans="2:8" x14ac:dyDescent="0.25">
      <c r="B625" t="s">
        <v>73</v>
      </c>
      <c r="C625" t="s">
        <v>4</v>
      </c>
      <c r="D625">
        <v>49</v>
      </c>
      <c r="E625">
        <v>41</v>
      </c>
      <c r="F625">
        <v>39</v>
      </c>
      <c r="G625">
        <v>2</v>
      </c>
      <c r="H625">
        <v>2</v>
      </c>
    </row>
    <row r="626" spans="2:8" x14ac:dyDescent="0.25">
      <c r="B626" t="s">
        <v>73</v>
      </c>
      <c r="C626" t="s">
        <v>223</v>
      </c>
      <c r="D626">
        <v>96</v>
      </c>
      <c r="E626">
        <v>95</v>
      </c>
      <c r="F626">
        <v>92</v>
      </c>
      <c r="G626">
        <v>3</v>
      </c>
      <c r="H626">
        <v>0</v>
      </c>
    </row>
    <row r="627" spans="2:8" x14ac:dyDescent="0.25">
      <c r="B627" t="s">
        <v>73</v>
      </c>
      <c r="C627" t="s">
        <v>7</v>
      </c>
      <c r="D627">
        <v>58</v>
      </c>
      <c r="E627">
        <v>53</v>
      </c>
      <c r="F627">
        <v>49</v>
      </c>
      <c r="G627">
        <v>4</v>
      </c>
      <c r="H627">
        <v>0</v>
      </c>
    </row>
    <row r="628" spans="2:8" x14ac:dyDescent="0.25">
      <c r="B628" t="s">
        <v>73</v>
      </c>
      <c r="C628" t="s">
        <v>12</v>
      </c>
      <c r="D628">
        <v>4</v>
      </c>
      <c r="E628">
        <v>2</v>
      </c>
      <c r="F628">
        <v>2</v>
      </c>
      <c r="G628">
        <v>0</v>
      </c>
      <c r="H628">
        <v>0</v>
      </c>
    </row>
    <row r="629" spans="2:8" x14ac:dyDescent="0.25">
      <c r="B629" t="s">
        <v>73</v>
      </c>
      <c r="C629" t="s">
        <v>13</v>
      </c>
      <c r="D629">
        <v>1</v>
      </c>
      <c r="E629">
        <v>1</v>
      </c>
      <c r="F629">
        <v>0</v>
      </c>
      <c r="G629">
        <v>1</v>
      </c>
      <c r="H629">
        <v>0</v>
      </c>
    </row>
    <row r="630" spans="2:8" x14ac:dyDescent="0.25">
      <c r="B630" t="s">
        <v>73</v>
      </c>
      <c r="C630" t="s">
        <v>14</v>
      </c>
      <c r="D630">
        <v>10</v>
      </c>
      <c r="E630">
        <v>8</v>
      </c>
      <c r="F630">
        <v>7</v>
      </c>
      <c r="G630">
        <v>1</v>
      </c>
      <c r="H630">
        <v>0</v>
      </c>
    </row>
    <row r="631" spans="2:8" x14ac:dyDescent="0.25">
      <c r="B631" t="s">
        <v>73</v>
      </c>
      <c r="C631" t="s">
        <v>15</v>
      </c>
      <c r="D631">
        <v>2</v>
      </c>
      <c r="E631">
        <v>1</v>
      </c>
      <c r="F631">
        <v>1</v>
      </c>
      <c r="G631">
        <v>0</v>
      </c>
      <c r="H631">
        <v>0</v>
      </c>
    </row>
    <row r="632" spans="2:8" x14ac:dyDescent="0.25">
      <c r="B632" t="s">
        <v>73</v>
      </c>
      <c r="C632" t="s">
        <v>16</v>
      </c>
      <c r="D632">
        <v>53</v>
      </c>
      <c r="E632">
        <v>51</v>
      </c>
      <c r="F632">
        <v>46</v>
      </c>
      <c r="G632">
        <v>5</v>
      </c>
      <c r="H632">
        <v>0</v>
      </c>
    </row>
    <row r="633" spans="2:8" x14ac:dyDescent="0.25">
      <c r="B633" t="s">
        <v>73</v>
      </c>
      <c r="C633" t="s">
        <v>18</v>
      </c>
      <c r="D633">
        <v>26</v>
      </c>
      <c r="E633">
        <v>18</v>
      </c>
      <c r="F633">
        <v>18</v>
      </c>
      <c r="G633">
        <v>0</v>
      </c>
      <c r="H633">
        <v>0</v>
      </c>
    </row>
    <row r="634" spans="2:8" x14ac:dyDescent="0.25">
      <c r="B634" t="s">
        <v>74</v>
      </c>
      <c r="C634" t="s">
        <v>223</v>
      </c>
      <c r="D634">
        <v>17</v>
      </c>
      <c r="E634">
        <v>17</v>
      </c>
      <c r="F634">
        <v>15</v>
      </c>
      <c r="G634">
        <v>2</v>
      </c>
      <c r="H634">
        <v>0</v>
      </c>
    </row>
    <row r="635" spans="2:8" x14ac:dyDescent="0.25">
      <c r="B635" t="s">
        <v>74</v>
      </c>
      <c r="C635" t="s">
        <v>221</v>
      </c>
      <c r="D635">
        <v>6</v>
      </c>
      <c r="E635">
        <v>5</v>
      </c>
      <c r="F635">
        <v>5</v>
      </c>
      <c r="G635">
        <v>0</v>
      </c>
      <c r="H635">
        <v>1</v>
      </c>
    </row>
    <row r="636" spans="2:8" x14ac:dyDescent="0.25">
      <c r="B636" t="s">
        <v>74</v>
      </c>
      <c r="C636" t="s">
        <v>4</v>
      </c>
      <c r="D636">
        <v>8</v>
      </c>
      <c r="E636">
        <v>7</v>
      </c>
      <c r="F636">
        <v>5</v>
      </c>
      <c r="G636">
        <v>2</v>
      </c>
      <c r="H636">
        <v>0</v>
      </c>
    </row>
    <row r="637" spans="2:8" x14ac:dyDescent="0.25">
      <c r="B637" t="s">
        <v>74</v>
      </c>
      <c r="C637" t="s">
        <v>12</v>
      </c>
      <c r="D637">
        <v>16</v>
      </c>
      <c r="E637">
        <v>16</v>
      </c>
      <c r="F637">
        <v>16</v>
      </c>
      <c r="G637">
        <v>0</v>
      </c>
      <c r="H637">
        <v>0</v>
      </c>
    </row>
    <row r="638" spans="2:8" x14ac:dyDescent="0.25">
      <c r="B638" t="s">
        <v>74</v>
      </c>
      <c r="C638" t="s">
        <v>14</v>
      </c>
      <c r="D638">
        <v>4</v>
      </c>
      <c r="E638">
        <v>4</v>
      </c>
      <c r="F638">
        <v>3</v>
      </c>
      <c r="G638">
        <v>1</v>
      </c>
      <c r="H638">
        <v>0</v>
      </c>
    </row>
    <row r="639" spans="2:8" x14ac:dyDescent="0.25">
      <c r="B639" t="s">
        <v>74</v>
      </c>
      <c r="C639" t="s">
        <v>15</v>
      </c>
      <c r="D639">
        <v>4</v>
      </c>
      <c r="E639">
        <v>4</v>
      </c>
      <c r="F639">
        <v>3</v>
      </c>
      <c r="G639">
        <v>1</v>
      </c>
      <c r="H639">
        <v>0</v>
      </c>
    </row>
    <row r="640" spans="2:8" x14ac:dyDescent="0.25">
      <c r="B640" t="s">
        <v>74</v>
      </c>
      <c r="C640" t="s">
        <v>16</v>
      </c>
      <c r="D640">
        <v>13</v>
      </c>
      <c r="E640">
        <v>13</v>
      </c>
      <c r="F640">
        <v>13</v>
      </c>
      <c r="G640">
        <v>0</v>
      </c>
      <c r="H640">
        <v>0</v>
      </c>
    </row>
    <row r="641" spans="2:8" x14ac:dyDescent="0.25">
      <c r="B641" t="s">
        <v>138</v>
      </c>
      <c r="C641" t="s">
        <v>2</v>
      </c>
      <c r="D641">
        <v>1</v>
      </c>
      <c r="E641">
        <v>1</v>
      </c>
      <c r="F641">
        <v>1</v>
      </c>
      <c r="G641">
        <v>0</v>
      </c>
      <c r="H641">
        <v>0</v>
      </c>
    </row>
    <row r="642" spans="2:8" x14ac:dyDescent="0.25">
      <c r="B642" t="s">
        <v>138</v>
      </c>
      <c r="C642" t="s">
        <v>221</v>
      </c>
      <c r="D642">
        <v>20</v>
      </c>
      <c r="E642">
        <v>19</v>
      </c>
      <c r="F642">
        <v>18</v>
      </c>
      <c r="G642">
        <v>1</v>
      </c>
      <c r="H642">
        <v>0</v>
      </c>
    </row>
    <row r="643" spans="2:8" x14ac:dyDescent="0.25">
      <c r="B643" t="s">
        <v>138</v>
      </c>
      <c r="C643" t="s">
        <v>4</v>
      </c>
      <c r="D643">
        <v>33</v>
      </c>
      <c r="E643">
        <v>29</v>
      </c>
      <c r="F643">
        <v>28</v>
      </c>
      <c r="G643">
        <v>1</v>
      </c>
      <c r="H643">
        <v>3</v>
      </c>
    </row>
    <row r="644" spans="2:8" x14ac:dyDescent="0.25">
      <c r="B644" t="s">
        <v>138</v>
      </c>
      <c r="C644" t="s">
        <v>223</v>
      </c>
      <c r="D644">
        <v>50</v>
      </c>
      <c r="E644">
        <v>47</v>
      </c>
      <c r="F644">
        <v>46</v>
      </c>
      <c r="G644">
        <v>1</v>
      </c>
      <c r="H644">
        <v>3</v>
      </c>
    </row>
    <row r="645" spans="2:8" x14ac:dyDescent="0.25">
      <c r="B645" t="s">
        <v>138</v>
      </c>
      <c r="C645" t="s">
        <v>7</v>
      </c>
      <c r="D645">
        <v>23</v>
      </c>
      <c r="E645">
        <v>21</v>
      </c>
      <c r="F645">
        <v>20</v>
      </c>
      <c r="G645">
        <v>1</v>
      </c>
      <c r="H645">
        <v>0</v>
      </c>
    </row>
    <row r="646" spans="2:8" x14ac:dyDescent="0.25">
      <c r="B646" t="s">
        <v>138</v>
      </c>
      <c r="C646" t="s">
        <v>12</v>
      </c>
      <c r="D646">
        <v>17</v>
      </c>
      <c r="E646">
        <v>16</v>
      </c>
      <c r="F646">
        <v>16</v>
      </c>
      <c r="G646">
        <v>0</v>
      </c>
      <c r="H646">
        <v>0</v>
      </c>
    </row>
    <row r="647" spans="2:8" x14ac:dyDescent="0.25">
      <c r="B647" t="s">
        <v>138</v>
      </c>
      <c r="C647" t="s">
        <v>14</v>
      </c>
      <c r="D647">
        <v>31</v>
      </c>
      <c r="E647">
        <v>31</v>
      </c>
      <c r="F647">
        <v>24</v>
      </c>
      <c r="G647">
        <v>7</v>
      </c>
      <c r="H647">
        <v>0</v>
      </c>
    </row>
    <row r="648" spans="2:8" x14ac:dyDescent="0.25">
      <c r="B648" t="s">
        <v>138</v>
      </c>
      <c r="C648" t="s">
        <v>15</v>
      </c>
      <c r="D648">
        <v>13</v>
      </c>
      <c r="E648">
        <v>12</v>
      </c>
      <c r="F648">
        <v>11</v>
      </c>
      <c r="G648">
        <v>1</v>
      </c>
      <c r="H648">
        <v>0</v>
      </c>
    </row>
    <row r="649" spans="2:8" x14ac:dyDescent="0.25">
      <c r="B649" t="s">
        <v>138</v>
      </c>
      <c r="C649" t="s">
        <v>16</v>
      </c>
      <c r="D649">
        <v>70</v>
      </c>
      <c r="E649">
        <v>68</v>
      </c>
      <c r="F649">
        <v>61</v>
      </c>
      <c r="G649">
        <v>7</v>
      </c>
      <c r="H649">
        <v>1</v>
      </c>
    </row>
    <row r="650" spans="2:8" x14ac:dyDescent="0.25">
      <c r="B650" t="s">
        <v>138</v>
      </c>
      <c r="C650" t="s">
        <v>18</v>
      </c>
      <c r="D650">
        <v>23</v>
      </c>
      <c r="E650">
        <v>21</v>
      </c>
      <c r="F650">
        <v>20</v>
      </c>
      <c r="G650">
        <v>1</v>
      </c>
      <c r="H650">
        <v>0</v>
      </c>
    </row>
    <row r="651" spans="2:8" x14ac:dyDescent="0.25">
      <c r="B651" t="s">
        <v>75</v>
      </c>
      <c r="C651" t="s">
        <v>223</v>
      </c>
      <c r="D651">
        <v>6</v>
      </c>
      <c r="E651">
        <v>6</v>
      </c>
      <c r="F651">
        <v>2</v>
      </c>
      <c r="G651">
        <v>4</v>
      </c>
      <c r="H651">
        <v>0</v>
      </c>
    </row>
    <row r="652" spans="2:8" x14ac:dyDescent="0.25">
      <c r="B652" t="s">
        <v>75</v>
      </c>
      <c r="C652" t="s">
        <v>221</v>
      </c>
      <c r="D652">
        <v>2</v>
      </c>
      <c r="E652">
        <v>2</v>
      </c>
      <c r="F652">
        <v>2</v>
      </c>
      <c r="G652">
        <v>0</v>
      </c>
      <c r="H652">
        <v>0</v>
      </c>
    </row>
    <row r="653" spans="2:8" x14ac:dyDescent="0.25">
      <c r="B653" t="s">
        <v>75</v>
      </c>
      <c r="C653" t="s">
        <v>4</v>
      </c>
      <c r="D653">
        <v>5</v>
      </c>
      <c r="E653">
        <v>5</v>
      </c>
      <c r="F653">
        <v>4</v>
      </c>
      <c r="G653">
        <v>1</v>
      </c>
      <c r="H653">
        <v>0</v>
      </c>
    </row>
    <row r="654" spans="2:8" x14ac:dyDescent="0.25">
      <c r="B654" t="s">
        <v>75</v>
      </c>
      <c r="C654" t="s">
        <v>7</v>
      </c>
      <c r="D654">
        <v>8</v>
      </c>
      <c r="E654">
        <v>8</v>
      </c>
      <c r="F654">
        <v>5</v>
      </c>
      <c r="G654">
        <v>3</v>
      </c>
      <c r="H654">
        <v>0</v>
      </c>
    </row>
    <row r="655" spans="2:8" x14ac:dyDescent="0.25">
      <c r="B655" t="s">
        <v>75</v>
      </c>
      <c r="C655" t="s">
        <v>13</v>
      </c>
      <c r="D655">
        <v>1</v>
      </c>
      <c r="E655">
        <v>1</v>
      </c>
      <c r="F655">
        <v>0</v>
      </c>
      <c r="G655">
        <v>1</v>
      </c>
      <c r="H655">
        <v>0</v>
      </c>
    </row>
    <row r="656" spans="2:8" x14ac:dyDescent="0.25">
      <c r="B656" t="s">
        <v>75</v>
      </c>
      <c r="C656" t="s">
        <v>14</v>
      </c>
      <c r="D656">
        <v>2</v>
      </c>
      <c r="E656">
        <v>2</v>
      </c>
      <c r="F656">
        <v>1</v>
      </c>
      <c r="G656">
        <v>1</v>
      </c>
      <c r="H656">
        <v>0</v>
      </c>
    </row>
    <row r="657" spans="2:8" x14ac:dyDescent="0.25">
      <c r="B657" t="s">
        <v>75</v>
      </c>
      <c r="C657" t="s">
        <v>16</v>
      </c>
      <c r="D657">
        <v>5</v>
      </c>
      <c r="E657">
        <v>5</v>
      </c>
      <c r="F657">
        <v>4</v>
      </c>
      <c r="G657">
        <v>1</v>
      </c>
      <c r="H657">
        <v>0</v>
      </c>
    </row>
    <row r="658" spans="2:8" x14ac:dyDescent="0.25">
      <c r="B658" t="s">
        <v>75</v>
      </c>
      <c r="C658" t="s">
        <v>18</v>
      </c>
      <c r="D658">
        <v>2</v>
      </c>
      <c r="E658">
        <v>2</v>
      </c>
      <c r="F658">
        <v>2</v>
      </c>
      <c r="G658">
        <v>0</v>
      </c>
      <c r="H658">
        <v>0</v>
      </c>
    </row>
    <row r="659" spans="2:8" x14ac:dyDescent="0.25">
      <c r="B659" t="s">
        <v>76</v>
      </c>
      <c r="C659" t="s">
        <v>7</v>
      </c>
      <c r="D659">
        <v>1</v>
      </c>
      <c r="E659">
        <v>1</v>
      </c>
      <c r="F659">
        <v>1</v>
      </c>
      <c r="G659">
        <v>0</v>
      </c>
      <c r="H659">
        <v>0</v>
      </c>
    </row>
    <row r="660" spans="2:8" x14ac:dyDescent="0.25">
      <c r="B660" t="s">
        <v>76</v>
      </c>
      <c r="C660" t="s">
        <v>2</v>
      </c>
      <c r="D660">
        <v>1</v>
      </c>
      <c r="E660">
        <v>1</v>
      </c>
      <c r="F660">
        <v>1</v>
      </c>
      <c r="G660">
        <v>0</v>
      </c>
      <c r="H660">
        <v>0</v>
      </c>
    </row>
    <row r="661" spans="2:8" x14ac:dyDescent="0.25">
      <c r="B661" t="s">
        <v>76</v>
      </c>
      <c r="C661" t="s">
        <v>221</v>
      </c>
      <c r="D661">
        <v>13</v>
      </c>
      <c r="E661">
        <v>13</v>
      </c>
      <c r="F661">
        <v>10</v>
      </c>
      <c r="G661">
        <v>3</v>
      </c>
      <c r="H661">
        <v>0</v>
      </c>
    </row>
    <row r="662" spans="2:8" x14ac:dyDescent="0.25">
      <c r="B662" t="s">
        <v>76</v>
      </c>
      <c r="C662" t="s">
        <v>4</v>
      </c>
      <c r="D662">
        <v>17</v>
      </c>
      <c r="E662">
        <v>17</v>
      </c>
      <c r="F662">
        <v>11</v>
      </c>
      <c r="G662">
        <v>6</v>
      </c>
      <c r="H662">
        <v>0</v>
      </c>
    </row>
    <row r="663" spans="2:8" x14ac:dyDescent="0.25">
      <c r="B663" t="s">
        <v>76</v>
      </c>
      <c r="C663" t="s">
        <v>223</v>
      </c>
      <c r="D663">
        <v>14</v>
      </c>
      <c r="E663">
        <v>13</v>
      </c>
      <c r="F663">
        <v>12</v>
      </c>
      <c r="G663">
        <v>1</v>
      </c>
      <c r="H663">
        <v>1</v>
      </c>
    </row>
    <row r="664" spans="2:8" x14ac:dyDescent="0.25">
      <c r="B664" t="s">
        <v>76</v>
      </c>
      <c r="C664" t="s">
        <v>12</v>
      </c>
      <c r="D664">
        <v>2</v>
      </c>
      <c r="E664">
        <v>2</v>
      </c>
      <c r="F664">
        <v>2</v>
      </c>
      <c r="G664">
        <v>0</v>
      </c>
      <c r="H664">
        <v>0</v>
      </c>
    </row>
    <row r="665" spans="2:8" x14ac:dyDescent="0.25">
      <c r="B665" t="s">
        <v>76</v>
      </c>
      <c r="C665" t="s">
        <v>14</v>
      </c>
      <c r="D665">
        <v>5</v>
      </c>
      <c r="E665">
        <v>5</v>
      </c>
      <c r="F665">
        <v>3</v>
      </c>
      <c r="G665">
        <v>2</v>
      </c>
      <c r="H665">
        <v>0</v>
      </c>
    </row>
    <row r="666" spans="2:8" x14ac:dyDescent="0.25">
      <c r="B666" t="s">
        <v>76</v>
      </c>
      <c r="C666" t="s">
        <v>15</v>
      </c>
      <c r="D666">
        <v>1</v>
      </c>
      <c r="E666">
        <v>1</v>
      </c>
      <c r="F666">
        <v>1</v>
      </c>
      <c r="G666">
        <v>0</v>
      </c>
      <c r="H666">
        <v>0</v>
      </c>
    </row>
    <row r="667" spans="2:8" x14ac:dyDescent="0.25">
      <c r="B667" t="s">
        <v>76</v>
      </c>
      <c r="C667" t="s">
        <v>16</v>
      </c>
      <c r="D667">
        <v>18</v>
      </c>
      <c r="E667">
        <v>18</v>
      </c>
      <c r="F667">
        <v>13</v>
      </c>
      <c r="G667">
        <v>5</v>
      </c>
      <c r="H667">
        <v>0</v>
      </c>
    </row>
    <row r="668" spans="2:8" x14ac:dyDescent="0.25">
      <c r="B668" t="s">
        <v>76</v>
      </c>
      <c r="C668" t="s">
        <v>18</v>
      </c>
      <c r="D668">
        <v>1</v>
      </c>
      <c r="E668">
        <v>1</v>
      </c>
      <c r="F668">
        <v>1</v>
      </c>
      <c r="G668">
        <v>0</v>
      </c>
      <c r="H668">
        <v>0</v>
      </c>
    </row>
    <row r="669" spans="2:8" x14ac:dyDescent="0.25">
      <c r="B669" t="s">
        <v>77</v>
      </c>
      <c r="C669" t="s">
        <v>223</v>
      </c>
      <c r="D669">
        <v>21</v>
      </c>
      <c r="E669">
        <v>19</v>
      </c>
      <c r="F669">
        <v>14</v>
      </c>
      <c r="G669">
        <v>5</v>
      </c>
      <c r="H669">
        <v>0</v>
      </c>
    </row>
    <row r="670" spans="2:8" x14ac:dyDescent="0.25">
      <c r="B670" t="s">
        <v>77</v>
      </c>
      <c r="C670" t="s">
        <v>221</v>
      </c>
      <c r="D670">
        <v>11</v>
      </c>
      <c r="E670">
        <v>10</v>
      </c>
      <c r="F670">
        <v>3</v>
      </c>
      <c r="G670">
        <v>7</v>
      </c>
      <c r="H670">
        <v>0</v>
      </c>
    </row>
    <row r="671" spans="2:8" x14ac:dyDescent="0.25">
      <c r="B671" t="s">
        <v>77</v>
      </c>
      <c r="C671" t="s">
        <v>4</v>
      </c>
      <c r="D671">
        <v>20</v>
      </c>
      <c r="E671">
        <v>15</v>
      </c>
      <c r="F671">
        <v>10</v>
      </c>
      <c r="G671">
        <v>5</v>
      </c>
      <c r="H671">
        <v>0</v>
      </c>
    </row>
    <row r="672" spans="2:8" x14ac:dyDescent="0.25">
      <c r="B672" t="s">
        <v>77</v>
      </c>
      <c r="C672" t="s">
        <v>7</v>
      </c>
      <c r="D672">
        <v>12</v>
      </c>
      <c r="E672">
        <v>10</v>
      </c>
      <c r="F672">
        <v>9</v>
      </c>
      <c r="G672">
        <v>1</v>
      </c>
      <c r="H672">
        <v>0</v>
      </c>
    </row>
    <row r="673" spans="2:8" x14ac:dyDescent="0.25">
      <c r="B673" t="s">
        <v>77</v>
      </c>
      <c r="C673" t="s">
        <v>12</v>
      </c>
      <c r="D673">
        <v>1</v>
      </c>
      <c r="E673">
        <v>1</v>
      </c>
      <c r="F673">
        <v>1</v>
      </c>
      <c r="G673">
        <v>0</v>
      </c>
      <c r="H673">
        <v>0</v>
      </c>
    </row>
    <row r="674" spans="2:8" x14ac:dyDescent="0.25">
      <c r="B674" t="s">
        <v>77</v>
      </c>
      <c r="C674" t="s">
        <v>14</v>
      </c>
      <c r="D674">
        <v>2</v>
      </c>
      <c r="E674">
        <v>2</v>
      </c>
      <c r="F674">
        <v>2</v>
      </c>
      <c r="G674">
        <v>0</v>
      </c>
      <c r="H674">
        <v>0</v>
      </c>
    </row>
    <row r="675" spans="2:8" x14ac:dyDescent="0.25">
      <c r="B675" t="s">
        <v>77</v>
      </c>
      <c r="C675" t="s">
        <v>16</v>
      </c>
      <c r="D675">
        <v>23</v>
      </c>
      <c r="E675">
        <v>23</v>
      </c>
      <c r="F675">
        <v>13</v>
      </c>
      <c r="G675">
        <v>10</v>
      </c>
      <c r="H675">
        <v>0</v>
      </c>
    </row>
    <row r="676" spans="2:8" x14ac:dyDescent="0.25">
      <c r="B676" t="s">
        <v>77</v>
      </c>
      <c r="C676" t="s">
        <v>18</v>
      </c>
      <c r="D676">
        <v>8</v>
      </c>
      <c r="E676">
        <v>8</v>
      </c>
      <c r="F676">
        <v>8</v>
      </c>
      <c r="G676">
        <v>0</v>
      </c>
      <c r="H676">
        <v>0</v>
      </c>
    </row>
    <row r="677" spans="2:8" x14ac:dyDescent="0.25">
      <c r="B677" t="s">
        <v>162</v>
      </c>
      <c r="C677" t="s">
        <v>7</v>
      </c>
      <c r="D677">
        <v>1</v>
      </c>
      <c r="E677">
        <v>1</v>
      </c>
      <c r="F677">
        <v>1</v>
      </c>
      <c r="G677">
        <v>0</v>
      </c>
      <c r="H677">
        <v>0</v>
      </c>
    </row>
    <row r="678" spans="2:8" x14ac:dyDescent="0.25">
      <c r="B678" t="s">
        <v>162</v>
      </c>
      <c r="C678" t="s">
        <v>4</v>
      </c>
      <c r="D678">
        <v>2</v>
      </c>
      <c r="E678">
        <v>2</v>
      </c>
      <c r="F678">
        <v>2</v>
      </c>
      <c r="G678">
        <v>0</v>
      </c>
      <c r="H678">
        <v>0</v>
      </c>
    </row>
    <row r="679" spans="2:8" x14ac:dyDescent="0.25">
      <c r="B679" t="s">
        <v>162</v>
      </c>
      <c r="C679" t="s">
        <v>221</v>
      </c>
      <c r="D679">
        <v>1</v>
      </c>
      <c r="E679">
        <v>1</v>
      </c>
      <c r="F679">
        <v>1</v>
      </c>
      <c r="G679">
        <v>0</v>
      </c>
      <c r="H679">
        <v>0</v>
      </c>
    </row>
    <row r="680" spans="2:8" x14ac:dyDescent="0.25">
      <c r="B680" t="s">
        <v>162</v>
      </c>
      <c r="C680" t="s">
        <v>223</v>
      </c>
      <c r="D680">
        <v>1</v>
      </c>
      <c r="E680">
        <v>1</v>
      </c>
      <c r="F680">
        <v>1</v>
      </c>
      <c r="G680">
        <v>0</v>
      </c>
      <c r="H680">
        <v>0</v>
      </c>
    </row>
    <row r="681" spans="2:8" x14ac:dyDescent="0.25">
      <c r="B681" t="s">
        <v>139</v>
      </c>
      <c r="C681" t="s">
        <v>4</v>
      </c>
      <c r="D681">
        <v>21</v>
      </c>
      <c r="E681">
        <v>17</v>
      </c>
      <c r="F681">
        <v>10</v>
      </c>
      <c r="G681">
        <v>7</v>
      </c>
      <c r="H681">
        <v>0</v>
      </c>
    </row>
    <row r="682" spans="2:8" x14ac:dyDescent="0.25">
      <c r="B682" t="s">
        <v>139</v>
      </c>
      <c r="C682" t="s">
        <v>221</v>
      </c>
      <c r="D682">
        <v>7</v>
      </c>
      <c r="E682">
        <v>6</v>
      </c>
      <c r="F682">
        <v>4</v>
      </c>
      <c r="G682">
        <v>2</v>
      </c>
      <c r="H682">
        <v>0</v>
      </c>
    </row>
    <row r="683" spans="2:8" x14ac:dyDescent="0.25">
      <c r="B683" t="s">
        <v>139</v>
      </c>
      <c r="C683" t="s">
        <v>223</v>
      </c>
      <c r="D683">
        <v>8</v>
      </c>
      <c r="E683">
        <v>7</v>
      </c>
      <c r="F683">
        <v>6</v>
      </c>
      <c r="G683">
        <v>1</v>
      </c>
      <c r="H683">
        <v>0</v>
      </c>
    </row>
    <row r="684" spans="2:8" x14ac:dyDescent="0.25">
      <c r="B684" t="s">
        <v>139</v>
      </c>
      <c r="C684" t="s">
        <v>7</v>
      </c>
      <c r="D684">
        <v>2</v>
      </c>
      <c r="E684">
        <v>2</v>
      </c>
      <c r="F684">
        <v>2</v>
      </c>
      <c r="G684">
        <v>0</v>
      </c>
      <c r="H684">
        <v>0</v>
      </c>
    </row>
    <row r="685" spans="2:8" x14ac:dyDescent="0.25">
      <c r="B685" t="s">
        <v>139</v>
      </c>
      <c r="C685" t="s">
        <v>12</v>
      </c>
      <c r="D685">
        <v>4</v>
      </c>
      <c r="E685">
        <v>2</v>
      </c>
      <c r="F685">
        <v>2</v>
      </c>
      <c r="G685">
        <v>0</v>
      </c>
      <c r="H685">
        <v>0</v>
      </c>
    </row>
    <row r="686" spans="2:8" x14ac:dyDescent="0.25">
      <c r="B686" t="s">
        <v>139</v>
      </c>
      <c r="C686" t="s">
        <v>13</v>
      </c>
      <c r="D686">
        <v>1</v>
      </c>
      <c r="E686">
        <v>1</v>
      </c>
      <c r="F686">
        <v>0</v>
      </c>
      <c r="G686">
        <v>1</v>
      </c>
      <c r="H686">
        <v>0</v>
      </c>
    </row>
    <row r="687" spans="2:8" x14ac:dyDescent="0.25">
      <c r="B687" t="s">
        <v>139</v>
      </c>
      <c r="C687" t="s">
        <v>14</v>
      </c>
      <c r="D687">
        <v>3</v>
      </c>
      <c r="E687">
        <v>3</v>
      </c>
      <c r="F687">
        <v>1</v>
      </c>
      <c r="G687">
        <v>2</v>
      </c>
      <c r="H687">
        <v>0</v>
      </c>
    </row>
    <row r="688" spans="2:8" x14ac:dyDescent="0.25">
      <c r="B688" t="s">
        <v>139</v>
      </c>
      <c r="C688" t="s">
        <v>16</v>
      </c>
      <c r="D688">
        <v>17</v>
      </c>
      <c r="E688">
        <v>15</v>
      </c>
      <c r="F688">
        <v>11</v>
      </c>
      <c r="G688">
        <v>4</v>
      </c>
      <c r="H688">
        <v>0</v>
      </c>
    </row>
    <row r="689" spans="2:8" x14ac:dyDescent="0.25">
      <c r="B689" t="s">
        <v>139</v>
      </c>
      <c r="C689" t="s">
        <v>18</v>
      </c>
      <c r="D689">
        <v>1</v>
      </c>
      <c r="E689">
        <v>1</v>
      </c>
      <c r="F689">
        <v>1</v>
      </c>
      <c r="G689">
        <v>0</v>
      </c>
      <c r="H689">
        <v>0</v>
      </c>
    </row>
    <row r="690" spans="2:8" x14ac:dyDescent="0.25">
      <c r="B690" t="s">
        <v>78</v>
      </c>
      <c r="C690" t="s">
        <v>223</v>
      </c>
      <c r="D690">
        <v>66</v>
      </c>
      <c r="E690">
        <v>66</v>
      </c>
      <c r="F690">
        <v>60</v>
      </c>
      <c r="G690">
        <v>6</v>
      </c>
      <c r="H690">
        <v>0</v>
      </c>
    </row>
    <row r="691" spans="2:8" x14ac:dyDescent="0.25">
      <c r="B691" t="s">
        <v>78</v>
      </c>
      <c r="C691" t="s">
        <v>221</v>
      </c>
      <c r="D691">
        <v>25</v>
      </c>
      <c r="E691">
        <v>25</v>
      </c>
      <c r="F691">
        <v>25</v>
      </c>
      <c r="G691">
        <v>0</v>
      </c>
      <c r="H691">
        <v>0</v>
      </c>
    </row>
    <row r="692" spans="2:8" x14ac:dyDescent="0.25">
      <c r="B692" t="s">
        <v>78</v>
      </c>
      <c r="C692" t="s">
        <v>4</v>
      </c>
      <c r="D692">
        <v>39</v>
      </c>
      <c r="E692">
        <v>36</v>
      </c>
      <c r="F692">
        <v>29</v>
      </c>
      <c r="G692">
        <v>7</v>
      </c>
      <c r="H692">
        <v>0</v>
      </c>
    </row>
    <row r="693" spans="2:8" x14ac:dyDescent="0.25">
      <c r="B693" t="s">
        <v>78</v>
      </c>
      <c r="C693" t="s">
        <v>7</v>
      </c>
      <c r="D693">
        <v>3</v>
      </c>
      <c r="E693">
        <v>3</v>
      </c>
      <c r="F693">
        <v>3</v>
      </c>
      <c r="G693">
        <v>0</v>
      </c>
      <c r="H693">
        <v>0</v>
      </c>
    </row>
    <row r="694" spans="2:8" x14ac:dyDescent="0.25">
      <c r="B694" t="s">
        <v>78</v>
      </c>
      <c r="C694" t="s">
        <v>12</v>
      </c>
      <c r="D694">
        <v>1</v>
      </c>
      <c r="E694">
        <v>1</v>
      </c>
      <c r="F694">
        <v>1</v>
      </c>
      <c r="G694">
        <v>0</v>
      </c>
      <c r="H694">
        <v>0</v>
      </c>
    </row>
    <row r="695" spans="2:8" x14ac:dyDescent="0.25">
      <c r="B695" t="s">
        <v>78</v>
      </c>
      <c r="C695" t="s">
        <v>16</v>
      </c>
      <c r="D695">
        <v>71</v>
      </c>
      <c r="E695">
        <v>71</v>
      </c>
      <c r="F695">
        <v>69</v>
      </c>
      <c r="G695">
        <v>2</v>
      </c>
      <c r="H695">
        <v>0</v>
      </c>
    </row>
    <row r="696" spans="2:8" x14ac:dyDescent="0.25">
      <c r="B696" t="s">
        <v>78</v>
      </c>
      <c r="C696" t="s">
        <v>18</v>
      </c>
      <c r="D696">
        <v>1</v>
      </c>
      <c r="E696">
        <v>1</v>
      </c>
      <c r="F696">
        <v>1</v>
      </c>
      <c r="G696">
        <v>0</v>
      </c>
      <c r="H696">
        <v>0</v>
      </c>
    </row>
    <row r="697" spans="2:8" x14ac:dyDescent="0.25">
      <c r="B697" t="s">
        <v>79</v>
      </c>
      <c r="C697" t="s">
        <v>223</v>
      </c>
      <c r="D697">
        <v>21</v>
      </c>
      <c r="E697">
        <v>20</v>
      </c>
      <c r="F697">
        <v>16</v>
      </c>
      <c r="G697">
        <v>4</v>
      </c>
      <c r="H697">
        <v>0</v>
      </c>
    </row>
    <row r="698" spans="2:8" x14ac:dyDescent="0.25">
      <c r="B698" t="s">
        <v>79</v>
      </c>
      <c r="C698" t="s">
        <v>221</v>
      </c>
      <c r="D698">
        <v>10</v>
      </c>
      <c r="E698">
        <v>9</v>
      </c>
      <c r="F698">
        <v>8</v>
      </c>
      <c r="G698">
        <v>1</v>
      </c>
      <c r="H698">
        <v>0</v>
      </c>
    </row>
    <row r="699" spans="2:8" x14ac:dyDescent="0.25">
      <c r="B699" t="s">
        <v>79</v>
      </c>
      <c r="C699" t="s">
        <v>4</v>
      </c>
      <c r="D699">
        <v>24</v>
      </c>
      <c r="E699">
        <v>22</v>
      </c>
      <c r="F699">
        <v>19</v>
      </c>
      <c r="G699">
        <v>3</v>
      </c>
      <c r="H699">
        <v>0</v>
      </c>
    </row>
    <row r="700" spans="2:8" x14ac:dyDescent="0.25">
      <c r="B700" t="s">
        <v>79</v>
      </c>
      <c r="C700" t="s">
        <v>12</v>
      </c>
      <c r="D700">
        <v>2</v>
      </c>
      <c r="E700">
        <v>2</v>
      </c>
      <c r="F700">
        <v>2</v>
      </c>
      <c r="G700">
        <v>0</v>
      </c>
      <c r="H700">
        <v>0</v>
      </c>
    </row>
    <row r="701" spans="2:8" x14ac:dyDescent="0.25">
      <c r="B701" t="s">
        <v>79</v>
      </c>
      <c r="C701" t="s">
        <v>14</v>
      </c>
      <c r="D701">
        <v>4</v>
      </c>
      <c r="E701">
        <v>4</v>
      </c>
      <c r="F701">
        <v>3</v>
      </c>
      <c r="G701">
        <v>1</v>
      </c>
      <c r="H701">
        <v>0</v>
      </c>
    </row>
    <row r="702" spans="2:8" x14ac:dyDescent="0.25">
      <c r="B702" t="s">
        <v>79</v>
      </c>
      <c r="C702" t="s">
        <v>15</v>
      </c>
      <c r="D702">
        <v>1</v>
      </c>
      <c r="E702">
        <v>1</v>
      </c>
      <c r="F702">
        <v>1</v>
      </c>
      <c r="G702">
        <v>0</v>
      </c>
      <c r="H702">
        <v>0</v>
      </c>
    </row>
    <row r="703" spans="2:8" x14ac:dyDescent="0.25">
      <c r="B703" t="s">
        <v>79</v>
      </c>
      <c r="C703" t="s">
        <v>16</v>
      </c>
      <c r="D703">
        <v>20</v>
      </c>
      <c r="E703">
        <v>20</v>
      </c>
      <c r="F703">
        <v>18</v>
      </c>
      <c r="G703">
        <v>2</v>
      </c>
      <c r="H703">
        <v>0</v>
      </c>
    </row>
    <row r="704" spans="2:8" x14ac:dyDescent="0.25">
      <c r="B704" t="s">
        <v>39</v>
      </c>
      <c r="C704" t="s">
        <v>223</v>
      </c>
      <c r="D704">
        <v>54</v>
      </c>
      <c r="E704">
        <v>51</v>
      </c>
      <c r="F704">
        <v>48</v>
      </c>
      <c r="G704">
        <v>3</v>
      </c>
      <c r="H704">
        <v>1</v>
      </c>
    </row>
    <row r="705" spans="2:8" x14ac:dyDescent="0.25">
      <c r="B705" t="s">
        <v>39</v>
      </c>
      <c r="C705" t="s">
        <v>2</v>
      </c>
      <c r="D705">
        <v>3</v>
      </c>
      <c r="E705">
        <v>3</v>
      </c>
      <c r="F705">
        <v>3</v>
      </c>
      <c r="G705">
        <v>0</v>
      </c>
      <c r="H705">
        <v>0</v>
      </c>
    </row>
    <row r="706" spans="2:8" x14ac:dyDescent="0.25">
      <c r="B706" t="s">
        <v>39</v>
      </c>
      <c r="C706" t="s">
        <v>221</v>
      </c>
      <c r="D706">
        <v>40</v>
      </c>
      <c r="E706">
        <v>36</v>
      </c>
      <c r="F706">
        <v>29</v>
      </c>
      <c r="G706">
        <v>7</v>
      </c>
      <c r="H706">
        <v>0</v>
      </c>
    </row>
    <row r="707" spans="2:8" x14ac:dyDescent="0.25">
      <c r="B707" t="s">
        <v>39</v>
      </c>
      <c r="C707" t="s">
        <v>4</v>
      </c>
      <c r="D707">
        <v>68</v>
      </c>
      <c r="E707">
        <v>65</v>
      </c>
      <c r="F707">
        <v>53</v>
      </c>
      <c r="G707">
        <v>12</v>
      </c>
      <c r="H707">
        <v>0</v>
      </c>
    </row>
    <row r="708" spans="2:8" x14ac:dyDescent="0.25">
      <c r="B708" t="s">
        <v>39</v>
      </c>
      <c r="C708" t="s">
        <v>7</v>
      </c>
      <c r="D708">
        <v>13</v>
      </c>
      <c r="E708">
        <v>11</v>
      </c>
      <c r="F708">
        <v>9</v>
      </c>
      <c r="G708">
        <v>2</v>
      </c>
      <c r="H708">
        <v>0</v>
      </c>
    </row>
    <row r="709" spans="2:8" x14ac:dyDescent="0.25">
      <c r="B709" t="s">
        <v>39</v>
      </c>
      <c r="C709" t="s">
        <v>12</v>
      </c>
      <c r="D709">
        <v>6</v>
      </c>
      <c r="E709">
        <v>5</v>
      </c>
      <c r="F709">
        <v>5</v>
      </c>
      <c r="G709">
        <v>0</v>
      </c>
      <c r="H709">
        <v>0</v>
      </c>
    </row>
    <row r="710" spans="2:8" x14ac:dyDescent="0.25">
      <c r="B710" t="s">
        <v>39</v>
      </c>
      <c r="C710" t="s">
        <v>14</v>
      </c>
      <c r="D710">
        <v>13</v>
      </c>
      <c r="E710">
        <v>12</v>
      </c>
      <c r="F710">
        <v>11</v>
      </c>
      <c r="G710">
        <v>1</v>
      </c>
      <c r="H710">
        <v>0</v>
      </c>
    </row>
    <row r="711" spans="2:8" x14ac:dyDescent="0.25">
      <c r="B711" t="s">
        <v>39</v>
      </c>
      <c r="C711" t="s">
        <v>16</v>
      </c>
      <c r="D711">
        <v>41</v>
      </c>
      <c r="E711">
        <v>41</v>
      </c>
      <c r="F711">
        <v>33</v>
      </c>
      <c r="G711">
        <v>8</v>
      </c>
      <c r="H711">
        <v>0</v>
      </c>
    </row>
    <row r="712" spans="2:8" x14ac:dyDescent="0.25">
      <c r="B712" t="s">
        <v>39</v>
      </c>
      <c r="C712" t="s">
        <v>18</v>
      </c>
      <c r="D712">
        <v>5</v>
      </c>
      <c r="E712">
        <v>5</v>
      </c>
      <c r="F712">
        <v>2</v>
      </c>
      <c r="G712">
        <v>3</v>
      </c>
      <c r="H712">
        <v>0</v>
      </c>
    </row>
    <row r="713" spans="2:8" x14ac:dyDescent="0.25">
      <c r="B713" t="s">
        <v>80</v>
      </c>
      <c r="C713" t="s">
        <v>223</v>
      </c>
      <c r="D713">
        <v>78</v>
      </c>
      <c r="E713">
        <v>77</v>
      </c>
      <c r="F713">
        <v>71</v>
      </c>
      <c r="G713">
        <v>6</v>
      </c>
      <c r="H713">
        <v>0</v>
      </c>
    </row>
    <row r="714" spans="2:8" x14ac:dyDescent="0.25">
      <c r="B714" t="s">
        <v>80</v>
      </c>
      <c r="C714" t="s">
        <v>2</v>
      </c>
      <c r="D714">
        <v>1</v>
      </c>
      <c r="E714">
        <v>1</v>
      </c>
      <c r="F714">
        <v>1</v>
      </c>
      <c r="G714">
        <v>0</v>
      </c>
      <c r="H714">
        <v>0</v>
      </c>
    </row>
    <row r="715" spans="2:8" x14ac:dyDescent="0.25">
      <c r="B715" t="s">
        <v>80</v>
      </c>
      <c r="C715" t="s">
        <v>221</v>
      </c>
      <c r="D715">
        <v>40</v>
      </c>
      <c r="E715">
        <v>38</v>
      </c>
      <c r="F715">
        <v>36</v>
      </c>
      <c r="G715">
        <v>2</v>
      </c>
      <c r="H715">
        <v>0</v>
      </c>
    </row>
    <row r="716" spans="2:8" x14ac:dyDescent="0.25">
      <c r="B716" t="s">
        <v>80</v>
      </c>
      <c r="C716" t="s">
        <v>4</v>
      </c>
      <c r="D716">
        <v>76</v>
      </c>
      <c r="E716">
        <v>62</v>
      </c>
      <c r="F716">
        <v>58</v>
      </c>
      <c r="G716">
        <v>4</v>
      </c>
      <c r="H716">
        <v>1</v>
      </c>
    </row>
    <row r="717" spans="2:8" x14ac:dyDescent="0.25">
      <c r="B717" t="s">
        <v>80</v>
      </c>
      <c r="C717" t="s">
        <v>7</v>
      </c>
      <c r="D717">
        <v>6</v>
      </c>
      <c r="E717">
        <v>5</v>
      </c>
      <c r="F717">
        <v>5</v>
      </c>
      <c r="G717">
        <v>0</v>
      </c>
      <c r="H717">
        <v>0</v>
      </c>
    </row>
    <row r="718" spans="2:8" x14ac:dyDescent="0.25">
      <c r="B718" t="s">
        <v>80</v>
      </c>
      <c r="C718" t="s">
        <v>12</v>
      </c>
      <c r="D718">
        <v>8</v>
      </c>
      <c r="E718">
        <v>8</v>
      </c>
      <c r="F718">
        <v>8</v>
      </c>
      <c r="G718">
        <v>0</v>
      </c>
      <c r="H718">
        <v>0</v>
      </c>
    </row>
    <row r="719" spans="2:8" x14ac:dyDescent="0.25">
      <c r="B719" t="s">
        <v>80</v>
      </c>
      <c r="C719" t="s">
        <v>14</v>
      </c>
      <c r="D719">
        <v>15</v>
      </c>
      <c r="E719">
        <v>15</v>
      </c>
      <c r="F719">
        <v>15</v>
      </c>
      <c r="G719">
        <v>0</v>
      </c>
      <c r="H719">
        <v>0</v>
      </c>
    </row>
    <row r="720" spans="2:8" x14ac:dyDescent="0.25">
      <c r="B720" t="s">
        <v>80</v>
      </c>
      <c r="C720" t="s">
        <v>15</v>
      </c>
      <c r="D720">
        <v>4</v>
      </c>
      <c r="E720">
        <v>4</v>
      </c>
      <c r="F720">
        <v>3</v>
      </c>
      <c r="G720">
        <v>1</v>
      </c>
      <c r="H720">
        <v>0</v>
      </c>
    </row>
    <row r="721" spans="2:8" x14ac:dyDescent="0.25">
      <c r="B721" t="s">
        <v>80</v>
      </c>
      <c r="C721" t="s">
        <v>16</v>
      </c>
      <c r="D721">
        <v>43</v>
      </c>
      <c r="E721">
        <v>42</v>
      </c>
      <c r="F721">
        <v>39</v>
      </c>
      <c r="G721">
        <v>3</v>
      </c>
      <c r="H721">
        <v>0</v>
      </c>
    </row>
    <row r="722" spans="2:8" x14ac:dyDescent="0.25">
      <c r="B722" t="s">
        <v>80</v>
      </c>
      <c r="C722" t="s">
        <v>18</v>
      </c>
      <c r="D722">
        <v>4</v>
      </c>
      <c r="E722">
        <v>4</v>
      </c>
      <c r="F722">
        <v>3</v>
      </c>
      <c r="G722">
        <v>1</v>
      </c>
      <c r="H722">
        <v>0</v>
      </c>
    </row>
    <row r="723" spans="2:8" x14ac:dyDescent="0.25">
      <c r="B723" t="s">
        <v>140</v>
      </c>
      <c r="C723" t="s">
        <v>221</v>
      </c>
      <c r="D723">
        <v>3</v>
      </c>
      <c r="E723">
        <v>3</v>
      </c>
      <c r="F723">
        <v>2</v>
      </c>
      <c r="G723">
        <v>1</v>
      </c>
      <c r="H723">
        <v>0</v>
      </c>
    </row>
    <row r="724" spans="2:8" x14ac:dyDescent="0.25">
      <c r="B724" t="s">
        <v>140</v>
      </c>
      <c r="C724" t="s">
        <v>4</v>
      </c>
      <c r="D724">
        <v>8</v>
      </c>
      <c r="E724">
        <v>8</v>
      </c>
      <c r="F724">
        <v>7</v>
      </c>
      <c r="G724">
        <v>1</v>
      </c>
      <c r="H724">
        <v>0</v>
      </c>
    </row>
    <row r="725" spans="2:8" x14ac:dyDescent="0.25">
      <c r="B725" t="s">
        <v>140</v>
      </c>
      <c r="C725" t="s">
        <v>223</v>
      </c>
      <c r="D725">
        <v>7</v>
      </c>
      <c r="E725">
        <v>7</v>
      </c>
      <c r="F725">
        <v>7</v>
      </c>
      <c r="G725">
        <v>0</v>
      </c>
      <c r="H725">
        <v>0</v>
      </c>
    </row>
    <row r="726" spans="2:8" x14ac:dyDescent="0.25">
      <c r="B726" t="s">
        <v>140</v>
      </c>
      <c r="C726" t="s">
        <v>7</v>
      </c>
      <c r="D726">
        <v>2</v>
      </c>
      <c r="E726">
        <v>2</v>
      </c>
      <c r="F726">
        <v>2</v>
      </c>
      <c r="G726">
        <v>0</v>
      </c>
      <c r="H726">
        <v>0</v>
      </c>
    </row>
    <row r="727" spans="2:8" x14ac:dyDescent="0.25">
      <c r="B727" t="s">
        <v>140</v>
      </c>
      <c r="C727" t="s">
        <v>12</v>
      </c>
      <c r="D727">
        <v>1</v>
      </c>
      <c r="E727">
        <v>1</v>
      </c>
      <c r="F727">
        <v>1</v>
      </c>
      <c r="G727">
        <v>0</v>
      </c>
      <c r="H727">
        <v>0</v>
      </c>
    </row>
    <row r="728" spans="2:8" x14ac:dyDescent="0.25">
      <c r="B728" t="s">
        <v>140</v>
      </c>
      <c r="C728" t="s">
        <v>14</v>
      </c>
      <c r="D728">
        <v>3</v>
      </c>
      <c r="E728">
        <v>3</v>
      </c>
      <c r="F728">
        <v>3</v>
      </c>
      <c r="G728">
        <v>0</v>
      </c>
      <c r="H728">
        <v>0</v>
      </c>
    </row>
    <row r="729" spans="2:8" x14ac:dyDescent="0.25">
      <c r="B729" t="s">
        <v>140</v>
      </c>
      <c r="C729" t="s">
        <v>15</v>
      </c>
      <c r="D729">
        <v>1</v>
      </c>
      <c r="E729">
        <v>1</v>
      </c>
      <c r="F729">
        <v>1</v>
      </c>
      <c r="G729">
        <v>0</v>
      </c>
      <c r="H729">
        <v>0</v>
      </c>
    </row>
    <row r="730" spans="2:8" x14ac:dyDescent="0.25">
      <c r="B730" t="s">
        <v>140</v>
      </c>
      <c r="C730" t="s">
        <v>16</v>
      </c>
      <c r="D730">
        <v>9</v>
      </c>
      <c r="E730">
        <v>9</v>
      </c>
      <c r="F730">
        <v>7</v>
      </c>
      <c r="G730">
        <v>2</v>
      </c>
      <c r="H730">
        <v>0</v>
      </c>
    </row>
    <row r="731" spans="2:8" x14ac:dyDescent="0.25">
      <c r="B731" t="s">
        <v>140</v>
      </c>
      <c r="C731" t="s">
        <v>18</v>
      </c>
      <c r="D731">
        <v>2</v>
      </c>
      <c r="E731">
        <v>2</v>
      </c>
      <c r="F731">
        <v>2</v>
      </c>
      <c r="G731">
        <v>0</v>
      </c>
      <c r="H731">
        <v>0</v>
      </c>
    </row>
    <row r="732" spans="2:8" x14ac:dyDescent="0.25">
      <c r="B732" t="s">
        <v>81</v>
      </c>
      <c r="C732" t="s">
        <v>7</v>
      </c>
      <c r="D732">
        <v>2</v>
      </c>
      <c r="E732">
        <v>2</v>
      </c>
      <c r="F732">
        <v>1</v>
      </c>
      <c r="G732">
        <v>1</v>
      </c>
      <c r="H732">
        <v>0</v>
      </c>
    </row>
    <row r="733" spans="2:8" x14ac:dyDescent="0.25">
      <c r="B733" t="s">
        <v>81</v>
      </c>
      <c r="C733" t="s">
        <v>221</v>
      </c>
      <c r="D733">
        <v>3</v>
      </c>
      <c r="E733">
        <v>3</v>
      </c>
      <c r="F733">
        <v>3</v>
      </c>
      <c r="G733">
        <v>0</v>
      </c>
      <c r="H733">
        <v>0</v>
      </c>
    </row>
    <row r="734" spans="2:8" x14ac:dyDescent="0.25">
      <c r="B734" t="s">
        <v>81</v>
      </c>
      <c r="C734" t="s">
        <v>4</v>
      </c>
      <c r="D734">
        <v>22</v>
      </c>
      <c r="E734">
        <v>20</v>
      </c>
      <c r="F734">
        <v>8</v>
      </c>
      <c r="G734">
        <v>12</v>
      </c>
      <c r="H734">
        <v>0</v>
      </c>
    </row>
    <row r="735" spans="2:8" x14ac:dyDescent="0.25">
      <c r="B735" t="s">
        <v>81</v>
      </c>
      <c r="C735" t="s">
        <v>226</v>
      </c>
      <c r="D735">
        <v>2</v>
      </c>
      <c r="E735">
        <v>2</v>
      </c>
      <c r="F735">
        <v>1</v>
      </c>
      <c r="G735">
        <v>1</v>
      </c>
      <c r="H735">
        <v>0</v>
      </c>
    </row>
    <row r="736" spans="2:8" x14ac:dyDescent="0.25">
      <c r="B736" t="s">
        <v>81</v>
      </c>
      <c r="C736" t="s">
        <v>223</v>
      </c>
      <c r="D736">
        <v>3</v>
      </c>
      <c r="E736">
        <v>2</v>
      </c>
      <c r="F736">
        <v>1</v>
      </c>
      <c r="G736">
        <v>1</v>
      </c>
      <c r="H736">
        <v>0</v>
      </c>
    </row>
    <row r="737" spans="2:8" x14ac:dyDescent="0.25">
      <c r="B737" t="s">
        <v>81</v>
      </c>
      <c r="C737" t="s">
        <v>12</v>
      </c>
      <c r="D737">
        <v>3</v>
      </c>
      <c r="E737">
        <v>3</v>
      </c>
      <c r="F737">
        <v>3</v>
      </c>
      <c r="G737">
        <v>0</v>
      </c>
      <c r="H737">
        <v>0</v>
      </c>
    </row>
    <row r="738" spans="2:8" x14ac:dyDescent="0.25">
      <c r="B738" t="s">
        <v>81</v>
      </c>
      <c r="C738" t="s">
        <v>14</v>
      </c>
      <c r="D738">
        <v>1</v>
      </c>
      <c r="E738">
        <v>1</v>
      </c>
      <c r="F738">
        <v>1</v>
      </c>
      <c r="G738">
        <v>0</v>
      </c>
      <c r="H738">
        <v>0</v>
      </c>
    </row>
    <row r="739" spans="2:8" x14ac:dyDescent="0.25">
      <c r="B739" t="s">
        <v>81</v>
      </c>
      <c r="C739" t="s">
        <v>16</v>
      </c>
      <c r="D739">
        <v>4</v>
      </c>
      <c r="E739">
        <v>4</v>
      </c>
      <c r="F739">
        <v>4</v>
      </c>
      <c r="G739">
        <v>0</v>
      </c>
      <c r="H739">
        <v>0</v>
      </c>
    </row>
    <row r="740" spans="2:8" x14ac:dyDescent="0.25">
      <c r="B740" t="s">
        <v>81</v>
      </c>
      <c r="C740" t="s">
        <v>18</v>
      </c>
      <c r="D740">
        <v>1</v>
      </c>
      <c r="E740">
        <v>0</v>
      </c>
      <c r="F740">
        <v>0</v>
      </c>
      <c r="G740">
        <v>0</v>
      </c>
      <c r="H740">
        <v>0</v>
      </c>
    </row>
    <row r="741" spans="2:8" x14ac:dyDescent="0.25">
      <c r="B741" t="s">
        <v>82</v>
      </c>
      <c r="C741" t="s">
        <v>226</v>
      </c>
      <c r="D741">
        <v>1</v>
      </c>
      <c r="E741">
        <v>1</v>
      </c>
      <c r="F741">
        <v>1</v>
      </c>
      <c r="G741">
        <v>0</v>
      </c>
      <c r="H741">
        <v>0</v>
      </c>
    </row>
    <row r="742" spans="2:8" x14ac:dyDescent="0.25">
      <c r="B742" t="s">
        <v>82</v>
      </c>
      <c r="C742" t="s">
        <v>2</v>
      </c>
      <c r="D742">
        <v>1</v>
      </c>
      <c r="E742">
        <v>1</v>
      </c>
      <c r="F742">
        <v>1</v>
      </c>
      <c r="G742">
        <v>0</v>
      </c>
      <c r="H742">
        <v>0</v>
      </c>
    </row>
    <row r="743" spans="2:8" x14ac:dyDescent="0.25">
      <c r="B743" t="s">
        <v>82</v>
      </c>
      <c r="C743" t="s">
        <v>221</v>
      </c>
      <c r="D743">
        <v>34</v>
      </c>
      <c r="E743">
        <v>32</v>
      </c>
      <c r="F743">
        <v>32</v>
      </c>
      <c r="G743">
        <v>0</v>
      </c>
      <c r="H743">
        <v>0</v>
      </c>
    </row>
    <row r="744" spans="2:8" x14ac:dyDescent="0.25">
      <c r="B744" t="s">
        <v>82</v>
      </c>
      <c r="C744" t="s">
        <v>4</v>
      </c>
      <c r="D744">
        <v>52</v>
      </c>
      <c r="E744">
        <v>45</v>
      </c>
      <c r="F744">
        <v>40</v>
      </c>
      <c r="G744">
        <v>5</v>
      </c>
      <c r="H744">
        <v>0</v>
      </c>
    </row>
    <row r="745" spans="2:8" x14ac:dyDescent="0.25">
      <c r="B745" t="s">
        <v>82</v>
      </c>
      <c r="C745" t="s">
        <v>223</v>
      </c>
      <c r="D745">
        <v>57</v>
      </c>
      <c r="E745">
        <v>56</v>
      </c>
      <c r="F745">
        <v>49</v>
      </c>
      <c r="G745">
        <v>7</v>
      </c>
      <c r="H745">
        <v>0</v>
      </c>
    </row>
    <row r="746" spans="2:8" x14ac:dyDescent="0.25">
      <c r="B746" t="s">
        <v>82</v>
      </c>
      <c r="C746" t="s">
        <v>7</v>
      </c>
      <c r="D746">
        <v>16</v>
      </c>
      <c r="E746">
        <v>16</v>
      </c>
      <c r="F746">
        <v>10</v>
      </c>
      <c r="G746">
        <v>6</v>
      </c>
      <c r="H746">
        <v>0</v>
      </c>
    </row>
    <row r="747" spans="2:8" x14ac:dyDescent="0.25">
      <c r="B747" t="s">
        <v>82</v>
      </c>
      <c r="C747" t="s">
        <v>12</v>
      </c>
      <c r="D747">
        <v>5</v>
      </c>
      <c r="E747">
        <v>5</v>
      </c>
      <c r="F747">
        <v>5</v>
      </c>
      <c r="G747">
        <v>0</v>
      </c>
      <c r="H747">
        <v>0</v>
      </c>
    </row>
    <row r="748" spans="2:8" x14ac:dyDescent="0.25">
      <c r="B748" t="s">
        <v>82</v>
      </c>
      <c r="C748" t="s">
        <v>14</v>
      </c>
      <c r="D748">
        <v>5</v>
      </c>
      <c r="E748">
        <v>5</v>
      </c>
      <c r="F748">
        <v>5</v>
      </c>
      <c r="G748">
        <v>0</v>
      </c>
      <c r="H748">
        <v>0</v>
      </c>
    </row>
    <row r="749" spans="2:8" x14ac:dyDescent="0.25">
      <c r="B749" t="s">
        <v>82</v>
      </c>
      <c r="C749" t="s">
        <v>15</v>
      </c>
      <c r="D749">
        <v>1</v>
      </c>
      <c r="E749">
        <v>0</v>
      </c>
      <c r="F749">
        <v>0</v>
      </c>
      <c r="G749">
        <v>0</v>
      </c>
      <c r="H749">
        <v>0</v>
      </c>
    </row>
    <row r="750" spans="2:8" x14ac:dyDescent="0.25">
      <c r="B750" t="s">
        <v>82</v>
      </c>
      <c r="C750" t="s">
        <v>16</v>
      </c>
      <c r="D750">
        <v>50</v>
      </c>
      <c r="E750">
        <v>50</v>
      </c>
      <c r="F750">
        <v>45</v>
      </c>
      <c r="G750">
        <v>5</v>
      </c>
      <c r="H750">
        <v>0</v>
      </c>
    </row>
    <row r="751" spans="2:8" x14ac:dyDescent="0.25">
      <c r="B751" t="s">
        <v>82</v>
      </c>
      <c r="C751" t="s">
        <v>18</v>
      </c>
      <c r="D751">
        <v>20</v>
      </c>
      <c r="E751">
        <v>18</v>
      </c>
      <c r="F751">
        <v>17</v>
      </c>
      <c r="G751">
        <v>1</v>
      </c>
      <c r="H751">
        <v>0</v>
      </c>
    </row>
    <row r="752" spans="2:8" x14ac:dyDescent="0.25">
      <c r="B752" t="s">
        <v>141</v>
      </c>
      <c r="C752" t="s">
        <v>7</v>
      </c>
      <c r="D752">
        <v>29</v>
      </c>
      <c r="E752">
        <v>28</v>
      </c>
      <c r="F752">
        <v>22</v>
      </c>
      <c r="G752">
        <v>6</v>
      </c>
      <c r="H752">
        <v>0</v>
      </c>
    </row>
    <row r="753" spans="2:8" x14ac:dyDescent="0.25">
      <c r="B753" t="s">
        <v>141</v>
      </c>
      <c r="C753" t="s">
        <v>221</v>
      </c>
      <c r="D753">
        <v>19</v>
      </c>
      <c r="E753">
        <v>19</v>
      </c>
      <c r="F753">
        <v>14</v>
      </c>
      <c r="G753">
        <v>5</v>
      </c>
      <c r="H753">
        <v>0</v>
      </c>
    </row>
    <row r="754" spans="2:8" x14ac:dyDescent="0.25">
      <c r="B754" t="s">
        <v>141</v>
      </c>
      <c r="C754" t="s">
        <v>4</v>
      </c>
      <c r="D754">
        <v>82</v>
      </c>
      <c r="E754">
        <v>73</v>
      </c>
      <c r="F754">
        <v>68</v>
      </c>
      <c r="G754">
        <v>5</v>
      </c>
      <c r="H754">
        <v>1</v>
      </c>
    </row>
    <row r="755" spans="2:8" x14ac:dyDescent="0.25">
      <c r="B755" t="s">
        <v>141</v>
      </c>
      <c r="C755" t="s">
        <v>223</v>
      </c>
      <c r="D755">
        <v>68</v>
      </c>
      <c r="E755">
        <v>67</v>
      </c>
      <c r="F755">
        <v>62</v>
      </c>
      <c r="G755">
        <v>5</v>
      </c>
      <c r="H755">
        <v>1</v>
      </c>
    </row>
    <row r="756" spans="2:8" x14ac:dyDescent="0.25">
      <c r="B756" t="s">
        <v>141</v>
      </c>
      <c r="C756" t="s">
        <v>12</v>
      </c>
      <c r="D756">
        <v>26</v>
      </c>
      <c r="E756">
        <v>24</v>
      </c>
      <c r="F756">
        <v>24</v>
      </c>
      <c r="G756">
        <v>0</v>
      </c>
      <c r="H756">
        <v>0</v>
      </c>
    </row>
    <row r="757" spans="2:8" x14ac:dyDescent="0.25">
      <c r="B757" t="s">
        <v>141</v>
      </c>
      <c r="C757" t="s">
        <v>13</v>
      </c>
      <c r="D757">
        <v>25</v>
      </c>
      <c r="E757">
        <v>24</v>
      </c>
      <c r="F757">
        <v>19</v>
      </c>
      <c r="G757">
        <v>5</v>
      </c>
      <c r="H757">
        <v>0</v>
      </c>
    </row>
    <row r="758" spans="2:8" x14ac:dyDescent="0.25">
      <c r="B758" t="s">
        <v>141</v>
      </c>
      <c r="C758" t="s">
        <v>14</v>
      </c>
      <c r="D758">
        <v>11</v>
      </c>
      <c r="E758">
        <v>11</v>
      </c>
      <c r="F758">
        <v>10</v>
      </c>
      <c r="G758">
        <v>1</v>
      </c>
      <c r="H758">
        <v>0</v>
      </c>
    </row>
    <row r="759" spans="2:8" x14ac:dyDescent="0.25">
      <c r="B759" t="s">
        <v>141</v>
      </c>
      <c r="C759" t="s">
        <v>15</v>
      </c>
      <c r="D759">
        <v>6</v>
      </c>
      <c r="E759">
        <v>5</v>
      </c>
      <c r="F759">
        <v>4</v>
      </c>
      <c r="G759">
        <v>1</v>
      </c>
      <c r="H759">
        <v>0</v>
      </c>
    </row>
    <row r="760" spans="2:8" x14ac:dyDescent="0.25">
      <c r="B760" t="s">
        <v>141</v>
      </c>
      <c r="C760" t="s">
        <v>16</v>
      </c>
      <c r="D760">
        <v>66</v>
      </c>
      <c r="E760">
        <v>66</v>
      </c>
      <c r="F760">
        <v>54</v>
      </c>
      <c r="G760">
        <v>12</v>
      </c>
      <c r="H760">
        <v>0</v>
      </c>
    </row>
    <row r="761" spans="2:8" x14ac:dyDescent="0.25">
      <c r="B761" t="s">
        <v>141</v>
      </c>
      <c r="C761" t="s">
        <v>18</v>
      </c>
      <c r="D761">
        <v>8</v>
      </c>
      <c r="E761">
        <v>7</v>
      </c>
      <c r="F761">
        <v>6</v>
      </c>
      <c r="G761">
        <v>1</v>
      </c>
      <c r="H761">
        <v>0</v>
      </c>
    </row>
    <row r="762" spans="2:8" x14ac:dyDescent="0.25">
      <c r="B762" t="s">
        <v>83</v>
      </c>
      <c r="C762" t="s">
        <v>221</v>
      </c>
      <c r="D762">
        <v>47</v>
      </c>
      <c r="E762">
        <v>44</v>
      </c>
      <c r="F762">
        <v>38</v>
      </c>
      <c r="G762">
        <v>6</v>
      </c>
      <c r="H762">
        <v>0</v>
      </c>
    </row>
    <row r="763" spans="2:8" x14ac:dyDescent="0.25">
      <c r="B763" t="s">
        <v>83</v>
      </c>
      <c r="C763" t="s">
        <v>2</v>
      </c>
      <c r="D763">
        <v>1</v>
      </c>
      <c r="E763">
        <v>1</v>
      </c>
      <c r="F763">
        <v>1</v>
      </c>
      <c r="G763">
        <v>0</v>
      </c>
      <c r="H763">
        <v>0</v>
      </c>
    </row>
    <row r="764" spans="2:8" x14ac:dyDescent="0.25">
      <c r="B764" t="s">
        <v>83</v>
      </c>
      <c r="C764" t="s">
        <v>4</v>
      </c>
      <c r="D764">
        <v>72</v>
      </c>
      <c r="E764">
        <v>66</v>
      </c>
      <c r="F764">
        <v>49</v>
      </c>
      <c r="G764">
        <v>17</v>
      </c>
      <c r="H764">
        <v>1</v>
      </c>
    </row>
    <row r="765" spans="2:8" x14ac:dyDescent="0.25">
      <c r="B765" t="s">
        <v>83</v>
      </c>
      <c r="C765" t="s">
        <v>223</v>
      </c>
      <c r="D765">
        <v>52</v>
      </c>
      <c r="E765">
        <v>51</v>
      </c>
      <c r="F765">
        <v>33</v>
      </c>
      <c r="G765">
        <v>18</v>
      </c>
      <c r="H765">
        <v>0</v>
      </c>
    </row>
    <row r="766" spans="2:8" x14ac:dyDescent="0.25">
      <c r="B766" t="s">
        <v>83</v>
      </c>
      <c r="C766" t="s">
        <v>7</v>
      </c>
      <c r="D766">
        <v>26</v>
      </c>
      <c r="E766">
        <v>25</v>
      </c>
      <c r="F766">
        <v>22</v>
      </c>
      <c r="G766">
        <v>3</v>
      </c>
      <c r="H766">
        <v>0</v>
      </c>
    </row>
    <row r="767" spans="2:8" x14ac:dyDescent="0.25">
      <c r="B767" t="s">
        <v>83</v>
      </c>
      <c r="C767" t="s">
        <v>12</v>
      </c>
      <c r="D767">
        <v>8</v>
      </c>
      <c r="E767">
        <v>6</v>
      </c>
      <c r="F767">
        <v>6</v>
      </c>
      <c r="G767">
        <v>0</v>
      </c>
      <c r="H767">
        <v>0</v>
      </c>
    </row>
    <row r="768" spans="2:8" x14ac:dyDescent="0.25">
      <c r="B768" t="s">
        <v>83</v>
      </c>
      <c r="C768" t="s">
        <v>13</v>
      </c>
      <c r="D768">
        <v>3</v>
      </c>
      <c r="E768">
        <v>1</v>
      </c>
      <c r="F768">
        <v>0</v>
      </c>
      <c r="G768">
        <v>1</v>
      </c>
      <c r="H768">
        <v>0</v>
      </c>
    </row>
    <row r="769" spans="2:8" x14ac:dyDescent="0.25">
      <c r="B769" t="s">
        <v>83</v>
      </c>
      <c r="C769" t="s">
        <v>14</v>
      </c>
      <c r="D769">
        <v>11</v>
      </c>
      <c r="E769">
        <v>10</v>
      </c>
      <c r="F769">
        <v>6</v>
      </c>
      <c r="G769">
        <v>4</v>
      </c>
      <c r="H769">
        <v>0</v>
      </c>
    </row>
    <row r="770" spans="2:8" x14ac:dyDescent="0.25">
      <c r="B770" t="s">
        <v>83</v>
      </c>
      <c r="C770" t="s">
        <v>16</v>
      </c>
      <c r="D770">
        <v>33</v>
      </c>
      <c r="E770">
        <v>32</v>
      </c>
      <c r="F770">
        <v>26</v>
      </c>
      <c r="G770">
        <v>6</v>
      </c>
      <c r="H770">
        <v>0</v>
      </c>
    </row>
    <row r="771" spans="2:8" x14ac:dyDescent="0.25">
      <c r="B771" t="s">
        <v>83</v>
      </c>
      <c r="C771" t="s">
        <v>18</v>
      </c>
      <c r="D771">
        <v>13</v>
      </c>
      <c r="E771">
        <v>10</v>
      </c>
      <c r="F771">
        <v>10</v>
      </c>
      <c r="G771">
        <v>0</v>
      </c>
      <c r="H771">
        <v>0</v>
      </c>
    </row>
    <row r="772" spans="2:8" x14ac:dyDescent="0.25">
      <c r="B772" t="s">
        <v>84</v>
      </c>
      <c r="C772" t="s">
        <v>221</v>
      </c>
      <c r="D772">
        <v>2</v>
      </c>
      <c r="E772">
        <v>2</v>
      </c>
      <c r="F772">
        <v>2</v>
      </c>
      <c r="G772">
        <v>0</v>
      </c>
      <c r="H772">
        <v>0</v>
      </c>
    </row>
    <row r="773" spans="2:8" x14ac:dyDescent="0.25">
      <c r="B773" t="s">
        <v>84</v>
      </c>
      <c r="C773" t="s">
        <v>4</v>
      </c>
      <c r="D773">
        <v>4</v>
      </c>
      <c r="E773">
        <v>4</v>
      </c>
      <c r="F773">
        <v>3</v>
      </c>
      <c r="G773">
        <v>1</v>
      </c>
      <c r="H773">
        <v>0</v>
      </c>
    </row>
    <row r="774" spans="2:8" x14ac:dyDescent="0.25">
      <c r="B774" t="s">
        <v>84</v>
      </c>
      <c r="C774" t="s">
        <v>223</v>
      </c>
      <c r="D774">
        <v>3</v>
      </c>
      <c r="E774">
        <v>3</v>
      </c>
      <c r="F774">
        <v>3</v>
      </c>
      <c r="G774">
        <v>0</v>
      </c>
      <c r="H774">
        <v>0</v>
      </c>
    </row>
    <row r="775" spans="2:8" x14ac:dyDescent="0.25">
      <c r="B775" t="s">
        <v>85</v>
      </c>
      <c r="C775" t="s">
        <v>223</v>
      </c>
      <c r="D775">
        <v>30</v>
      </c>
      <c r="E775">
        <v>30</v>
      </c>
      <c r="F775">
        <v>25</v>
      </c>
      <c r="G775">
        <v>5</v>
      </c>
      <c r="H775">
        <v>0</v>
      </c>
    </row>
    <row r="776" spans="2:8" x14ac:dyDescent="0.25">
      <c r="B776" t="s">
        <v>85</v>
      </c>
      <c r="C776" t="s">
        <v>221</v>
      </c>
      <c r="D776">
        <v>9</v>
      </c>
      <c r="E776">
        <v>8</v>
      </c>
      <c r="F776">
        <v>7</v>
      </c>
      <c r="G776">
        <v>1</v>
      </c>
      <c r="H776">
        <v>0</v>
      </c>
    </row>
    <row r="777" spans="2:8" x14ac:dyDescent="0.25">
      <c r="B777" t="s">
        <v>85</v>
      </c>
      <c r="C777" t="s">
        <v>4</v>
      </c>
      <c r="D777">
        <v>28</v>
      </c>
      <c r="E777">
        <v>27</v>
      </c>
      <c r="F777">
        <v>17</v>
      </c>
      <c r="G777">
        <v>10</v>
      </c>
      <c r="H777">
        <v>0</v>
      </c>
    </row>
    <row r="778" spans="2:8" x14ac:dyDescent="0.25">
      <c r="B778" t="s">
        <v>85</v>
      </c>
      <c r="C778" t="s">
        <v>7</v>
      </c>
      <c r="D778">
        <v>3</v>
      </c>
      <c r="E778">
        <v>3</v>
      </c>
      <c r="F778">
        <v>1</v>
      </c>
      <c r="G778">
        <v>2</v>
      </c>
      <c r="H778">
        <v>0</v>
      </c>
    </row>
    <row r="779" spans="2:8" x14ac:dyDescent="0.25">
      <c r="B779" t="s">
        <v>85</v>
      </c>
      <c r="C779" t="s">
        <v>13</v>
      </c>
      <c r="D779">
        <v>2</v>
      </c>
      <c r="E779">
        <v>2</v>
      </c>
      <c r="F779">
        <v>0</v>
      </c>
      <c r="G779">
        <v>2</v>
      </c>
      <c r="H779">
        <v>0</v>
      </c>
    </row>
    <row r="780" spans="2:8" x14ac:dyDescent="0.25">
      <c r="B780" t="s">
        <v>85</v>
      </c>
      <c r="C780" t="s">
        <v>14</v>
      </c>
      <c r="D780">
        <v>4</v>
      </c>
      <c r="E780">
        <v>4</v>
      </c>
      <c r="F780">
        <v>3</v>
      </c>
      <c r="G780">
        <v>1</v>
      </c>
      <c r="H780">
        <v>0</v>
      </c>
    </row>
    <row r="781" spans="2:8" x14ac:dyDescent="0.25">
      <c r="B781" t="s">
        <v>85</v>
      </c>
      <c r="C781" t="s">
        <v>15</v>
      </c>
      <c r="D781">
        <v>3</v>
      </c>
      <c r="E781">
        <v>3</v>
      </c>
      <c r="F781">
        <v>2</v>
      </c>
      <c r="G781">
        <v>1</v>
      </c>
      <c r="H781">
        <v>0</v>
      </c>
    </row>
    <row r="782" spans="2:8" x14ac:dyDescent="0.25">
      <c r="B782" t="s">
        <v>85</v>
      </c>
      <c r="C782" t="s">
        <v>16</v>
      </c>
      <c r="D782">
        <v>8</v>
      </c>
      <c r="E782">
        <v>8</v>
      </c>
      <c r="F782">
        <v>8</v>
      </c>
      <c r="G782">
        <v>0</v>
      </c>
      <c r="H782">
        <v>0</v>
      </c>
    </row>
    <row r="783" spans="2:8" x14ac:dyDescent="0.25">
      <c r="B783" t="s">
        <v>85</v>
      </c>
      <c r="C783" t="s">
        <v>18</v>
      </c>
      <c r="D783">
        <v>1</v>
      </c>
      <c r="E783">
        <v>0</v>
      </c>
      <c r="F783">
        <v>0</v>
      </c>
      <c r="G783">
        <v>0</v>
      </c>
      <c r="H783">
        <v>0</v>
      </c>
    </row>
    <row r="784" spans="2:8" x14ac:dyDescent="0.25">
      <c r="B784" t="s">
        <v>171</v>
      </c>
      <c r="C784" t="s">
        <v>13</v>
      </c>
      <c r="D784">
        <v>4</v>
      </c>
      <c r="E784">
        <v>4</v>
      </c>
      <c r="F784">
        <v>4</v>
      </c>
      <c r="G784">
        <v>0</v>
      </c>
      <c r="H784">
        <v>0</v>
      </c>
    </row>
    <row r="785" spans="2:8" x14ac:dyDescent="0.25">
      <c r="B785" t="s">
        <v>171</v>
      </c>
      <c r="C785" t="s">
        <v>2</v>
      </c>
      <c r="D785">
        <v>6</v>
      </c>
      <c r="E785">
        <v>6</v>
      </c>
      <c r="F785">
        <v>6</v>
      </c>
      <c r="G785">
        <v>0</v>
      </c>
      <c r="H785">
        <v>0</v>
      </c>
    </row>
    <row r="786" spans="2:8" x14ac:dyDescent="0.25">
      <c r="B786" t="s">
        <v>171</v>
      </c>
      <c r="C786" t="s">
        <v>221</v>
      </c>
      <c r="D786">
        <v>35</v>
      </c>
      <c r="E786">
        <v>34</v>
      </c>
      <c r="F786">
        <v>27</v>
      </c>
      <c r="G786">
        <v>7</v>
      </c>
      <c r="H786">
        <v>0</v>
      </c>
    </row>
    <row r="787" spans="2:8" x14ac:dyDescent="0.25">
      <c r="B787" t="s">
        <v>171</v>
      </c>
      <c r="C787" t="s">
        <v>4</v>
      </c>
      <c r="D787">
        <v>49</v>
      </c>
      <c r="E787">
        <v>47</v>
      </c>
      <c r="F787">
        <v>39</v>
      </c>
      <c r="G787">
        <v>8</v>
      </c>
      <c r="H787">
        <v>0</v>
      </c>
    </row>
    <row r="788" spans="2:8" x14ac:dyDescent="0.25">
      <c r="B788" t="s">
        <v>171</v>
      </c>
      <c r="C788" t="s">
        <v>223</v>
      </c>
      <c r="D788">
        <v>34</v>
      </c>
      <c r="E788">
        <v>32</v>
      </c>
      <c r="F788">
        <v>32</v>
      </c>
      <c r="G788">
        <v>0</v>
      </c>
      <c r="H788">
        <v>0</v>
      </c>
    </row>
    <row r="789" spans="2:8" x14ac:dyDescent="0.25">
      <c r="B789" t="s">
        <v>171</v>
      </c>
      <c r="C789" t="s">
        <v>7</v>
      </c>
      <c r="D789">
        <v>25</v>
      </c>
      <c r="E789">
        <v>24</v>
      </c>
      <c r="F789">
        <v>22</v>
      </c>
      <c r="G789">
        <v>2</v>
      </c>
      <c r="H789">
        <v>0</v>
      </c>
    </row>
    <row r="790" spans="2:8" x14ac:dyDescent="0.25">
      <c r="B790" t="s">
        <v>171</v>
      </c>
      <c r="C790" t="s">
        <v>12</v>
      </c>
      <c r="D790">
        <v>12</v>
      </c>
      <c r="E790">
        <v>12</v>
      </c>
      <c r="F790">
        <v>12</v>
      </c>
      <c r="G790">
        <v>0</v>
      </c>
      <c r="H790">
        <v>0</v>
      </c>
    </row>
    <row r="791" spans="2:8" x14ac:dyDescent="0.25">
      <c r="B791" t="s">
        <v>171</v>
      </c>
      <c r="C791" t="s">
        <v>14</v>
      </c>
      <c r="D791">
        <v>19</v>
      </c>
      <c r="E791">
        <v>19</v>
      </c>
      <c r="F791">
        <v>18</v>
      </c>
      <c r="G791">
        <v>1</v>
      </c>
      <c r="H791">
        <v>0</v>
      </c>
    </row>
    <row r="792" spans="2:8" x14ac:dyDescent="0.25">
      <c r="B792" t="s">
        <v>171</v>
      </c>
      <c r="C792" t="s">
        <v>15</v>
      </c>
      <c r="D792">
        <v>12</v>
      </c>
      <c r="E792">
        <v>12</v>
      </c>
      <c r="F792">
        <v>11</v>
      </c>
      <c r="G792">
        <v>1</v>
      </c>
      <c r="H792">
        <v>0</v>
      </c>
    </row>
    <row r="793" spans="2:8" x14ac:dyDescent="0.25">
      <c r="B793" t="s">
        <v>171</v>
      </c>
      <c r="C793" t="s">
        <v>16</v>
      </c>
      <c r="D793">
        <v>59</v>
      </c>
      <c r="E793">
        <v>58</v>
      </c>
      <c r="F793">
        <v>39</v>
      </c>
      <c r="G793">
        <v>19</v>
      </c>
      <c r="H793">
        <v>0</v>
      </c>
    </row>
    <row r="794" spans="2:8" x14ac:dyDescent="0.25">
      <c r="B794" t="s">
        <v>171</v>
      </c>
      <c r="C794" t="s">
        <v>18</v>
      </c>
      <c r="D794">
        <v>22</v>
      </c>
      <c r="E794">
        <v>21</v>
      </c>
      <c r="F794">
        <v>19</v>
      </c>
      <c r="G794">
        <v>2</v>
      </c>
      <c r="H794">
        <v>0</v>
      </c>
    </row>
    <row r="795" spans="2:8" x14ac:dyDescent="0.25">
      <c r="B795" t="s">
        <v>86</v>
      </c>
      <c r="C795" t="s">
        <v>221</v>
      </c>
      <c r="D795">
        <v>10</v>
      </c>
      <c r="E795">
        <v>9</v>
      </c>
      <c r="F795">
        <v>6</v>
      </c>
      <c r="G795">
        <v>3</v>
      </c>
      <c r="H795">
        <v>0</v>
      </c>
    </row>
    <row r="796" spans="2:8" x14ac:dyDescent="0.25">
      <c r="B796" t="s">
        <v>86</v>
      </c>
      <c r="C796" t="s">
        <v>4</v>
      </c>
      <c r="D796">
        <v>25</v>
      </c>
      <c r="E796">
        <v>21</v>
      </c>
      <c r="F796">
        <v>12</v>
      </c>
      <c r="G796">
        <v>9</v>
      </c>
      <c r="H796">
        <v>0</v>
      </c>
    </row>
    <row r="797" spans="2:8" x14ac:dyDescent="0.25">
      <c r="B797" t="s">
        <v>86</v>
      </c>
      <c r="C797" t="s">
        <v>223</v>
      </c>
      <c r="D797">
        <v>33</v>
      </c>
      <c r="E797">
        <v>28</v>
      </c>
      <c r="F797">
        <v>20</v>
      </c>
      <c r="G797">
        <v>8</v>
      </c>
      <c r="H797">
        <v>1</v>
      </c>
    </row>
    <row r="798" spans="2:8" x14ac:dyDescent="0.25">
      <c r="B798" t="s">
        <v>86</v>
      </c>
      <c r="C798" t="s">
        <v>7</v>
      </c>
      <c r="D798">
        <v>10</v>
      </c>
      <c r="E798">
        <v>10</v>
      </c>
      <c r="F798">
        <v>4</v>
      </c>
      <c r="G798">
        <v>6</v>
      </c>
      <c r="H798">
        <v>0</v>
      </c>
    </row>
    <row r="799" spans="2:8" x14ac:dyDescent="0.25">
      <c r="B799" t="s">
        <v>86</v>
      </c>
      <c r="C799" t="s">
        <v>12</v>
      </c>
      <c r="D799">
        <v>4</v>
      </c>
      <c r="E799">
        <v>1</v>
      </c>
      <c r="F799">
        <v>1</v>
      </c>
      <c r="G799">
        <v>0</v>
      </c>
      <c r="H799">
        <v>0</v>
      </c>
    </row>
    <row r="800" spans="2:8" x14ac:dyDescent="0.25">
      <c r="B800" t="s">
        <v>86</v>
      </c>
      <c r="C800" t="s">
        <v>14</v>
      </c>
      <c r="D800">
        <v>6</v>
      </c>
      <c r="E800">
        <v>6</v>
      </c>
      <c r="F800">
        <v>5</v>
      </c>
      <c r="G800">
        <v>1</v>
      </c>
      <c r="H800">
        <v>0</v>
      </c>
    </row>
    <row r="801" spans="2:8" x14ac:dyDescent="0.25">
      <c r="B801" t="s">
        <v>86</v>
      </c>
      <c r="C801" t="s">
        <v>15</v>
      </c>
      <c r="D801">
        <v>2</v>
      </c>
      <c r="E801">
        <v>2</v>
      </c>
      <c r="F801">
        <v>1</v>
      </c>
      <c r="G801">
        <v>1</v>
      </c>
      <c r="H801">
        <v>0</v>
      </c>
    </row>
    <row r="802" spans="2:8" x14ac:dyDescent="0.25">
      <c r="B802" t="s">
        <v>86</v>
      </c>
      <c r="C802" t="s">
        <v>16</v>
      </c>
      <c r="D802">
        <v>34</v>
      </c>
      <c r="E802">
        <v>34</v>
      </c>
      <c r="F802">
        <v>24</v>
      </c>
      <c r="G802">
        <v>10</v>
      </c>
      <c r="H802">
        <v>0</v>
      </c>
    </row>
    <row r="803" spans="2:8" x14ac:dyDescent="0.25">
      <c r="B803" t="s">
        <v>86</v>
      </c>
      <c r="C803" t="s">
        <v>18</v>
      </c>
      <c r="D803">
        <v>3</v>
      </c>
      <c r="E803">
        <v>3</v>
      </c>
      <c r="F803">
        <v>3</v>
      </c>
      <c r="G803">
        <v>0</v>
      </c>
      <c r="H803">
        <v>0</v>
      </c>
    </row>
    <row r="804" spans="2:8" x14ac:dyDescent="0.25">
      <c r="B804" t="s">
        <v>87</v>
      </c>
      <c r="C804" t="s">
        <v>221</v>
      </c>
      <c r="D804">
        <v>9</v>
      </c>
      <c r="E804">
        <v>8</v>
      </c>
      <c r="F804">
        <v>5</v>
      </c>
      <c r="G804">
        <v>3</v>
      </c>
      <c r="H804">
        <v>0</v>
      </c>
    </row>
    <row r="805" spans="2:8" x14ac:dyDescent="0.25">
      <c r="B805" t="s">
        <v>87</v>
      </c>
      <c r="C805" t="s">
        <v>2</v>
      </c>
      <c r="D805">
        <v>2</v>
      </c>
      <c r="E805">
        <v>2</v>
      </c>
      <c r="F805">
        <v>2</v>
      </c>
      <c r="G805">
        <v>0</v>
      </c>
      <c r="H805">
        <v>0</v>
      </c>
    </row>
    <row r="806" spans="2:8" x14ac:dyDescent="0.25">
      <c r="B806" t="s">
        <v>87</v>
      </c>
      <c r="C806" t="s">
        <v>4</v>
      </c>
      <c r="D806">
        <v>18</v>
      </c>
      <c r="E806">
        <v>14</v>
      </c>
      <c r="F806">
        <v>8</v>
      </c>
      <c r="G806">
        <v>6</v>
      </c>
      <c r="H806">
        <v>0</v>
      </c>
    </row>
    <row r="807" spans="2:8" x14ac:dyDescent="0.25">
      <c r="B807" t="s">
        <v>87</v>
      </c>
      <c r="C807" t="s">
        <v>223</v>
      </c>
      <c r="D807">
        <v>29</v>
      </c>
      <c r="E807">
        <v>29</v>
      </c>
      <c r="F807">
        <v>15</v>
      </c>
      <c r="G807">
        <v>14</v>
      </c>
      <c r="H807">
        <v>0</v>
      </c>
    </row>
    <row r="808" spans="2:8" x14ac:dyDescent="0.25">
      <c r="B808" t="s">
        <v>87</v>
      </c>
      <c r="C808" t="s">
        <v>7</v>
      </c>
      <c r="D808">
        <v>2</v>
      </c>
      <c r="E808">
        <v>2</v>
      </c>
      <c r="F808">
        <v>2</v>
      </c>
      <c r="G808">
        <v>0</v>
      </c>
      <c r="H808">
        <v>0</v>
      </c>
    </row>
    <row r="809" spans="2:8" x14ac:dyDescent="0.25">
      <c r="B809" t="s">
        <v>87</v>
      </c>
      <c r="C809" t="s">
        <v>14</v>
      </c>
      <c r="D809">
        <v>1</v>
      </c>
      <c r="E809">
        <v>1</v>
      </c>
      <c r="F809">
        <v>1</v>
      </c>
      <c r="G809">
        <v>0</v>
      </c>
      <c r="H809">
        <v>0</v>
      </c>
    </row>
    <row r="810" spans="2:8" x14ac:dyDescent="0.25">
      <c r="B810" t="s">
        <v>87</v>
      </c>
      <c r="C810" t="s">
        <v>16</v>
      </c>
      <c r="D810">
        <v>4</v>
      </c>
      <c r="E810">
        <v>4</v>
      </c>
      <c r="F810">
        <v>4</v>
      </c>
      <c r="G810">
        <v>0</v>
      </c>
      <c r="H810">
        <v>0</v>
      </c>
    </row>
    <row r="811" spans="2:8" x14ac:dyDescent="0.25">
      <c r="B811" t="s">
        <v>88</v>
      </c>
      <c r="C811" t="s">
        <v>221</v>
      </c>
      <c r="D811">
        <v>20</v>
      </c>
      <c r="E811">
        <v>20</v>
      </c>
      <c r="F811">
        <v>19</v>
      </c>
      <c r="G811">
        <v>1</v>
      </c>
      <c r="H811">
        <v>0</v>
      </c>
    </row>
    <row r="812" spans="2:8" x14ac:dyDescent="0.25">
      <c r="B812" t="s">
        <v>88</v>
      </c>
      <c r="C812" t="s">
        <v>4</v>
      </c>
      <c r="D812">
        <v>20</v>
      </c>
      <c r="E812">
        <v>20</v>
      </c>
      <c r="F812">
        <v>15</v>
      </c>
      <c r="G812">
        <v>5</v>
      </c>
      <c r="H812">
        <v>0</v>
      </c>
    </row>
    <row r="813" spans="2:8" x14ac:dyDescent="0.25">
      <c r="B813" t="s">
        <v>88</v>
      </c>
      <c r="C813" t="s">
        <v>223</v>
      </c>
      <c r="D813">
        <v>8</v>
      </c>
      <c r="E813">
        <v>8</v>
      </c>
      <c r="F813">
        <v>7</v>
      </c>
      <c r="G813">
        <v>1</v>
      </c>
      <c r="H813">
        <v>0</v>
      </c>
    </row>
    <row r="814" spans="2:8" x14ac:dyDescent="0.25">
      <c r="B814" t="s">
        <v>88</v>
      </c>
      <c r="C814" t="s">
        <v>7</v>
      </c>
      <c r="D814">
        <v>5</v>
      </c>
      <c r="E814">
        <v>5</v>
      </c>
      <c r="F814">
        <v>3</v>
      </c>
      <c r="G814">
        <v>2</v>
      </c>
      <c r="H814">
        <v>0</v>
      </c>
    </row>
    <row r="815" spans="2:8" x14ac:dyDescent="0.25">
      <c r="B815" t="s">
        <v>88</v>
      </c>
      <c r="C815" t="s">
        <v>14</v>
      </c>
      <c r="D815">
        <v>4</v>
      </c>
      <c r="E815">
        <v>3</v>
      </c>
      <c r="F815">
        <v>3</v>
      </c>
      <c r="G815">
        <v>0</v>
      </c>
      <c r="H815">
        <v>0</v>
      </c>
    </row>
    <row r="816" spans="2:8" x14ac:dyDescent="0.25">
      <c r="B816" t="s">
        <v>88</v>
      </c>
      <c r="C816" t="s">
        <v>15</v>
      </c>
      <c r="D816">
        <v>2</v>
      </c>
      <c r="E816">
        <v>2</v>
      </c>
      <c r="F816">
        <v>2</v>
      </c>
      <c r="G816">
        <v>0</v>
      </c>
      <c r="H816">
        <v>0</v>
      </c>
    </row>
    <row r="817" spans="2:8" x14ac:dyDescent="0.25">
      <c r="B817" t="s">
        <v>88</v>
      </c>
      <c r="C817" t="s">
        <v>16</v>
      </c>
      <c r="D817">
        <v>16</v>
      </c>
      <c r="E817">
        <v>16</v>
      </c>
      <c r="F817">
        <v>16</v>
      </c>
      <c r="G817">
        <v>0</v>
      </c>
      <c r="H817">
        <v>0</v>
      </c>
    </row>
    <row r="818" spans="2:8" x14ac:dyDescent="0.25">
      <c r="B818" t="s">
        <v>89</v>
      </c>
      <c r="C818" t="s">
        <v>15</v>
      </c>
      <c r="D818">
        <v>1</v>
      </c>
      <c r="E818">
        <v>1</v>
      </c>
      <c r="F818">
        <v>1</v>
      </c>
      <c r="G818">
        <v>0</v>
      </c>
      <c r="H818">
        <v>0</v>
      </c>
    </row>
    <row r="819" spans="2:8" x14ac:dyDescent="0.25">
      <c r="B819" t="s">
        <v>89</v>
      </c>
      <c r="C819" t="s">
        <v>1</v>
      </c>
      <c r="D819">
        <v>1</v>
      </c>
      <c r="E819">
        <v>1</v>
      </c>
      <c r="F819">
        <v>1</v>
      </c>
      <c r="G819">
        <v>0</v>
      </c>
      <c r="H819">
        <v>0</v>
      </c>
    </row>
    <row r="820" spans="2:8" x14ac:dyDescent="0.25">
      <c r="B820" t="s">
        <v>89</v>
      </c>
      <c r="C820" t="s">
        <v>221</v>
      </c>
      <c r="D820">
        <v>11</v>
      </c>
      <c r="E820">
        <v>11</v>
      </c>
      <c r="F820">
        <v>5</v>
      </c>
      <c r="G820">
        <v>6</v>
      </c>
      <c r="H820">
        <v>0</v>
      </c>
    </row>
    <row r="821" spans="2:8" x14ac:dyDescent="0.25">
      <c r="B821" t="s">
        <v>89</v>
      </c>
      <c r="C821" t="s">
        <v>4</v>
      </c>
      <c r="D821">
        <v>33</v>
      </c>
      <c r="E821">
        <v>15</v>
      </c>
      <c r="F821">
        <v>8</v>
      </c>
      <c r="G821">
        <v>7</v>
      </c>
      <c r="H821">
        <v>0</v>
      </c>
    </row>
    <row r="822" spans="2:8" x14ac:dyDescent="0.25">
      <c r="B822" t="s">
        <v>89</v>
      </c>
      <c r="C822" t="s">
        <v>223</v>
      </c>
      <c r="D822">
        <v>2</v>
      </c>
      <c r="E822">
        <v>2</v>
      </c>
      <c r="F822">
        <v>1</v>
      </c>
      <c r="G822">
        <v>1</v>
      </c>
      <c r="H822">
        <v>0</v>
      </c>
    </row>
    <row r="823" spans="2:8" x14ac:dyDescent="0.25">
      <c r="B823" t="s">
        <v>89</v>
      </c>
      <c r="C823" t="s">
        <v>7</v>
      </c>
      <c r="D823">
        <v>6</v>
      </c>
      <c r="E823">
        <v>6</v>
      </c>
      <c r="F823">
        <v>2</v>
      </c>
      <c r="G823">
        <v>4</v>
      </c>
      <c r="H823">
        <v>0</v>
      </c>
    </row>
    <row r="824" spans="2:8" x14ac:dyDescent="0.25">
      <c r="B824" t="s">
        <v>89</v>
      </c>
      <c r="C824" t="s">
        <v>12</v>
      </c>
      <c r="D824">
        <v>2</v>
      </c>
      <c r="E824">
        <v>2</v>
      </c>
      <c r="F824">
        <v>2</v>
      </c>
      <c r="G824">
        <v>0</v>
      </c>
      <c r="H824">
        <v>0</v>
      </c>
    </row>
    <row r="825" spans="2:8" x14ac:dyDescent="0.25">
      <c r="B825" t="s">
        <v>89</v>
      </c>
      <c r="C825" t="s">
        <v>14</v>
      </c>
      <c r="D825">
        <v>1</v>
      </c>
      <c r="E825">
        <v>1</v>
      </c>
      <c r="F825">
        <v>1</v>
      </c>
      <c r="G825">
        <v>0</v>
      </c>
      <c r="H825">
        <v>0</v>
      </c>
    </row>
    <row r="826" spans="2:8" x14ac:dyDescent="0.25">
      <c r="B826" t="s">
        <v>89</v>
      </c>
      <c r="C826" t="s">
        <v>16</v>
      </c>
      <c r="D826">
        <v>6</v>
      </c>
      <c r="E826">
        <v>6</v>
      </c>
      <c r="F826">
        <v>4</v>
      </c>
      <c r="G826">
        <v>2</v>
      </c>
      <c r="H826">
        <v>0</v>
      </c>
    </row>
    <row r="827" spans="2:8" x14ac:dyDescent="0.25">
      <c r="B827" t="s">
        <v>89</v>
      </c>
      <c r="C827" t="s">
        <v>18</v>
      </c>
      <c r="D827">
        <v>3</v>
      </c>
      <c r="E827">
        <v>1</v>
      </c>
      <c r="F827">
        <v>1</v>
      </c>
      <c r="G827">
        <v>0</v>
      </c>
      <c r="H827">
        <v>0</v>
      </c>
    </row>
    <row r="828" spans="2:8" x14ac:dyDescent="0.25">
      <c r="B828" t="s">
        <v>142</v>
      </c>
      <c r="C828" t="s">
        <v>223</v>
      </c>
      <c r="D828">
        <v>27</v>
      </c>
      <c r="E828">
        <v>27</v>
      </c>
      <c r="F828">
        <v>26</v>
      </c>
      <c r="G828">
        <v>1</v>
      </c>
      <c r="H828">
        <v>0</v>
      </c>
    </row>
    <row r="829" spans="2:8" x14ac:dyDescent="0.25">
      <c r="B829" t="s">
        <v>142</v>
      </c>
      <c r="C829" t="s">
        <v>12</v>
      </c>
      <c r="D829">
        <v>1</v>
      </c>
      <c r="E829">
        <v>1</v>
      </c>
      <c r="F829">
        <v>1</v>
      </c>
      <c r="G829">
        <v>0</v>
      </c>
      <c r="H829">
        <v>0</v>
      </c>
    </row>
    <row r="830" spans="2:8" x14ac:dyDescent="0.25">
      <c r="B830" t="s">
        <v>142</v>
      </c>
      <c r="C830" t="s">
        <v>16</v>
      </c>
      <c r="D830">
        <v>22</v>
      </c>
      <c r="E830">
        <v>22</v>
      </c>
      <c r="F830">
        <v>21</v>
      </c>
      <c r="G830">
        <v>1</v>
      </c>
      <c r="H830">
        <v>0</v>
      </c>
    </row>
    <row r="831" spans="2:8" x14ac:dyDescent="0.25">
      <c r="B831" t="s">
        <v>142</v>
      </c>
      <c r="C831" t="s">
        <v>221</v>
      </c>
      <c r="D831">
        <v>7</v>
      </c>
      <c r="E831">
        <v>7</v>
      </c>
      <c r="F831">
        <v>7</v>
      </c>
      <c r="G831">
        <v>0</v>
      </c>
      <c r="H831">
        <v>0</v>
      </c>
    </row>
    <row r="832" spans="2:8" x14ac:dyDescent="0.25">
      <c r="B832" t="s">
        <v>142</v>
      </c>
      <c r="C832" t="s">
        <v>4</v>
      </c>
      <c r="D832">
        <v>12</v>
      </c>
      <c r="E832">
        <v>10</v>
      </c>
      <c r="F832">
        <v>9</v>
      </c>
      <c r="G832">
        <v>1</v>
      </c>
      <c r="H832">
        <v>1</v>
      </c>
    </row>
    <row r="833" spans="2:8" x14ac:dyDescent="0.25">
      <c r="B833" t="s">
        <v>143</v>
      </c>
      <c r="C833" t="s">
        <v>4</v>
      </c>
      <c r="D833">
        <v>3</v>
      </c>
      <c r="E833">
        <v>2</v>
      </c>
      <c r="F833">
        <v>2</v>
      </c>
      <c r="G833">
        <v>0</v>
      </c>
      <c r="H833">
        <v>0</v>
      </c>
    </row>
    <row r="834" spans="2:8" x14ac:dyDescent="0.25">
      <c r="B834" t="s">
        <v>143</v>
      </c>
      <c r="C834" t="s">
        <v>221</v>
      </c>
      <c r="D834">
        <v>1</v>
      </c>
      <c r="E834">
        <v>1</v>
      </c>
      <c r="F834">
        <v>1</v>
      </c>
      <c r="G834">
        <v>0</v>
      </c>
      <c r="H834">
        <v>0</v>
      </c>
    </row>
    <row r="835" spans="2:8" x14ac:dyDescent="0.25">
      <c r="B835" t="s">
        <v>143</v>
      </c>
      <c r="C835" t="s">
        <v>223</v>
      </c>
      <c r="D835">
        <v>10</v>
      </c>
      <c r="E835">
        <v>8</v>
      </c>
      <c r="F835">
        <v>8</v>
      </c>
      <c r="G835">
        <v>0</v>
      </c>
      <c r="H835">
        <v>0</v>
      </c>
    </row>
    <row r="836" spans="2:8" x14ac:dyDescent="0.25">
      <c r="B836" t="s">
        <v>143</v>
      </c>
      <c r="C836" t="s">
        <v>12</v>
      </c>
      <c r="D836">
        <v>1</v>
      </c>
      <c r="E836">
        <v>1</v>
      </c>
      <c r="F836">
        <v>1</v>
      </c>
      <c r="G836">
        <v>0</v>
      </c>
      <c r="H836">
        <v>0</v>
      </c>
    </row>
    <row r="837" spans="2:8" x14ac:dyDescent="0.25">
      <c r="B837" t="s">
        <v>143</v>
      </c>
      <c r="C837" t="s">
        <v>14</v>
      </c>
      <c r="D837">
        <v>1</v>
      </c>
      <c r="E837">
        <v>1</v>
      </c>
      <c r="F837">
        <v>1</v>
      </c>
      <c r="G837">
        <v>0</v>
      </c>
      <c r="H837">
        <v>0</v>
      </c>
    </row>
    <row r="838" spans="2:8" x14ac:dyDescent="0.25">
      <c r="B838" t="s">
        <v>143</v>
      </c>
      <c r="C838" t="s">
        <v>16</v>
      </c>
      <c r="D838">
        <v>8</v>
      </c>
      <c r="E838">
        <v>8</v>
      </c>
      <c r="F838">
        <v>8</v>
      </c>
      <c r="G838">
        <v>0</v>
      </c>
      <c r="H838">
        <v>0</v>
      </c>
    </row>
    <row r="839" spans="2:8" x14ac:dyDescent="0.25">
      <c r="B839" t="s">
        <v>143</v>
      </c>
      <c r="C839" t="s">
        <v>18</v>
      </c>
      <c r="D839">
        <v>2</v>
      </c>
      <c r="E839">
        <v>0</v>
      </c>
      <c r="F839">
        <v>0</v>
      </c>
      <c r="G839">
        <v>0</v>
      </c>
      <c r="H839">
        <v>0</v>
      </c>
    </row>
    <row r="840" spans="2:8" x14ac:dyDescent="0.25">
      <c r="B840" t="s">
        <v>144</v>
      </c>
      <c r="C840" t="s">
        <v>223</v>
      </c>
      <c r="D840">
        <v>13</v>
      </c>
      <c r="E840">
        <v>13</v>
      </c>
      <c r="F840">
        <v>12</v>
      </c>
      <c r="G840">
        <v>1</v>
      </c>
      <c r="H840">
        <v>0</v>
      </c>
    </row>
    <row r="841" spans="2:8" x14ac:dyDescent="0.25">
      <c r="B841" t="s">
        <v>144</v>
      </c>
      <c r="C841" t="s">
        <v>221</v>
      </c>
      <c r="D841">
        <v>7</v>
      </c>
      <c r="E841">
        <v>6</v>
      </c>
      <c r="F841">
        <v>6</v>
      </c>
      <c r="G841">
        <v>0</v>
      </c>
      <c r="H841">
        <v>0</v>
      </c>
    </row>
    <row r="842" spans="2:8" x14ac:dyDescent="0.25">
      <c r="B842" t="s">
        <v>144</v>
      </c>
      <c r="C842" t="s">
        <v>4</v>
      </c>
      <c r="D842">
        <v>16</v>
      </c>
      <c r="E842">
        <v>13</v>
      </c>
      <c r="F842">
        <v>11</v>
      </c>
      <c r="G842">
        <v>2</v>
      </c>
      <c r="H842">
        <v>0</v>
      </c>
    </row>
    <row r="843" spans="2:8" x14ac:dyDescent="0.25">
      <c r="B843" t="s">
        <v>144</v>
      </c>
      <c r="C843" t="s">
        <v>7</v>
      </c>
      <c r="D843">
        <v>10</v>
      </c>
      <c r="E843">
        <v>10</v>
      </c>
      <c r="F843">
        <v>6</v>
      </c>
      <c r="G843">
        <v>4</v>
      </c>
      <c r="H843">
        <v>0</v>
      </c>
    </row>
    <row r="844" spans="2:8" x14ac:dyDescent="0.25">
      <c r="B844" t="s">
        <v>144</v>
      </c>
      <c r="C844" t="s">
        <v>12</v>
      </c>
      <c r="D844">
        <v>6</v>
      </c>
      <c r="E844">
        <v>5</v>
      </c>
      <c r="F844">
        <v>5</v>
      </c>
      <c r="G844">
        <v>0</v>
      </c>
      <c r="H844">
        <v>0</v>
      </c>
    </row>
    <row r="845" spans="2:8" x14ac:dyDescent="0.25">
      <c r="B845" t="s">
        <v>144</v>
      </c>
      <c r="C845" t="s">
        <v>14</v>
      </c>
      <c r="D845">
        <v>3</v>
      </c>
      <c r="E845">
        <v>3</v>
      </c>
      <c r="F845">
        <v>3</v>
      </c>
      <c r="G845">
        <v>0</v>
      </c>
      <c r="H845">
        <v>0</v>
      </c>
    </row>
    <row r="846" spans="2:8" x14ac:dyDescent="0.25">
      <c r="B846" t="s">
        <v>144</v>
      </c>
      <c r="C846" t="s">
        <v>15</v>
      </c>
      <c r="D846">
        <v>3</v>
      </c>
      <c r="E846">
        <v>3</v>
      </c>
      <c r="F846">
        <v>3</v>
      </c>
      <c r="G846">
        <v>0</v>
      </c>
      <c r="H846">
        <v>0</v>
      </c>
    </row>
    <row r="847" spans="2:8" x14ac:dyDescent="0.25">
      <c r="B847" t="s">
        <v>144</v>
      </c>
      <c r="C847" t="s">
        <v>16</v>
      </c>
      <c r="D847">
        <v>9</v>
      </c>
      <c r="E847">
        <v>9</v>
      </c>
      <c r="F847">
        <v>9</v>
      </c>
      <c r="G847">
        <v>0</v>
      </c>
      <c r="H847">
        <v>0</v>
      </c>
    </row>
    <row r="848" spans="2:8" x14ac:dyDescent="0.25">
      <c r="B848" t="s">
        <v>144</v>
      </c>
      <c r="C848" t="s">
        <v>18</v>
      </c>
      <c r="D848">
        <v>1</v>
      </c>
      <c r="E848">
        <v>1</v>
      </c>
      <c r="F848">
        <v>1</v>
      </c>
      <c r="G848">
        <v>0</v>
      </c>
      <c r="H848">
        <v>0</v>
      </c>
    </row>
    <row r="849" spans="2:8" x14ac:dyDescent="0.25">
      <c r="B849" t="s">
        <v>90</v>
      </c>
      <c r="C849" t="s">
        <v>4</v>
      </c>
      <c r="D849">
        <v>6</v>
      </c>
      <c r="E849">
        <v>5</v>
      </c>
      <c r="F849">
        <v>5</v>
      </c>
      <c r="G849">
        <v>0</v>
      </c>
      <c r="H849">
        <v>0</v>
      </c>
    </row>
    <row r="850" spans="2:8" x14ac:dyDescent="0.25">
      <c r="B850" t="s">
        <v>90</v>
      </c>
      <c r="C850" t="s">
        <v>221</v>
      </c>
      <c r="D850">
        <v>4</v>
      </c>
      <c r="E850">
        <v>4</v>
      </c>
      <c r="F850">
        <v>4</v>
      </c>
      <c r="G850">
        <v>0</v>
      </c>
      <c r="H850">
        <v>0</v>
      </c>
    </row>
    <row r="851" spans="2:8" x14ac:dyDescent="0.25">
      <c r="B851" t="s">
        <v>90</v>
      </c>
      <c r="C851" t="s">
        <v>223</v>
      </c>
      <c r="D851">
        <v>11</v>
      </c>
      <c r="E851">
        <v>11</v>
      </c>
      <c r="F851">
        <v>9</v>
      </c>
      <c r="G851">
        <v>2</v>
      </c>
      <c r="H851">
        <v>0</v>
      </c>
    </row>
    <row r="852" spans="2:8" x14ac:dyDescent="0.25">
      <c r="B852" t="s">
        <v>90</v>
      </c>
      <c r="C852" t="s">
        <v>12</v>
      </c>
      <c r="D852">
        <v>2</v>
      </c>
      <c r="E852">
        <v>2</v>
      </c>
      <c r="F852">
        <v>2</v>
      </c>
      <c r="G852">
        <v>0</v>
      </c>
      <c r="H852">
        <v>0</v>
      </c>
    </row>
    <row r="853" spans="2:8" x14ac:dyDescent="0.25">
      <c r="B853" t="s">
        <v>90</v>
      </c>
      <c r="C853" t="s">
        <v>16</v>
      </c>
      <c r="D853">
        <v>13</v>
      </c>
      <c r="E853">
        <v>13</v>
      </c>
      <c r="F853">
        <v>11</v>
      </c>
      <c r="G853">
        <v>2</v>
      </c>
      <c r="H853">
        <v>0</v>
      </c>
    </row>
    <row r="854" spans="2:8" x14ac:dyDescent="0.25">
      <c r="B854" t="s">
        <v>40</v>
      </c>
      <c r="C854" t="s">
        <v>223</v>
      </c>
      <c r="D854">
        <v>14</v>
      </c>
      <c r="E854">
        <v>14</v>
      </c>
      <c r="F854">
        <v>14</v>
      </c>
      <c r="G854">
        <v>2</v>
      </c>
      <c r="H854">
        <v>0</v>
      </c>
    </row>
    <row r="855" spans="2:8" x14ac:dyDescent="0.25">
      <c r="B855" t="s">
        <v>40</v>
      </c>
      <c r="C855" t="s">
        <v>2</v>
      </c>
      <c r="D855">
        <v>2</v>
      </c>
      <c r="E855">
        <v>2</v>
      </c>
      <c r="F855">
        <v>2</v>
      </c>
      <c r="G855">
        <v>0</v>
      </c>
      <c r="H855">
        <v>0</v>
      </c>
    </row>
    <row r="856" spans="2:8" x14ac:dyDescent="0.25">
      <c r="B856" t="s">
        <v>40</v>
      </c>
      <c r="C856" t="s">
        <v>221</v>
      </c>
      <c r="D856">
        <v>12</v>
      </c>
      <c r="E856">
        <v>12</v>
      </c>
      <c r="F856">
        <v>10</v>
      </c>
      <c r="G856">
        <v>2</v>
      </c>
      <c r="H856">
        <v>0</v>
      </c>
    </row>
    <row r="857" spans="2:8" x14ac:dyDescent="0.25">
      <c r="B857" t="s">
        <v>40</v>
      </c>
      <c r="C857" t="s">
        <v>4</v>
      </c>
      <c r="D857">
        <v>29</v>
      </c>
      <c r="E857">
        <v>25</v>
      </c>
      <c r="F857">
        <v>18</v>
      </c>
      <c r="G857">
        <v>7</v>
      </c>
      <c r="H857">
        <v>0</v>
      </c>
    </row>
    <row r="858" spans="2:8" x14ac:dyDescent="0.25">
      <c r="B858" t="s">
        <v>40</v>
      </c>
      <c r="C858" t="s">
        <v>7</v>
      </c>
      <c r="D858">
        <v>8</v>
      </c>
      <c r="E858">
        <v>7</v>
      </c>
      <c r="F858">
        <v>7</v>
      </c>
      <c r="G858">
        <v>0</v>
      </c>
      <c r="H858">
        <v>0</v>
      </c>
    </row>
    <row r="859" spans="2:8" x14ac:dyDescent="0.25">
      <c r="B859" t="s">
        <v>40</v>
      </c>
      <c r="C859" t="s">
        <v>12</v>
      </c>
      <c r="D859">
        <v>3</v>
      </c>
      <c r="E859">
        <v>2</v>
      </c>
      <c r="F859">
        <v>2</v>
      </c>
      <c r="G859">
        <v>0</v>
      </c>
      <c r="H859">
        <v>0</v>
      </c>
    </row>
    <row r="860" spans="2:8" x14ac:dyDescent="0.25">
      <c r="B860" t="s">
        <v>40</v>
      </c>
      <c r="C860" t="s">
        <v>16</v>
      </c>
      <c r="D860">
        <v>13</v>
      </c>
      <c r="E860">
        <v>12</v>
      </c>
      <c r="F860">
        <v>12</v>
      </c>
      <c r="G860">
        <v>0</v>
      </c>
      <c r="H860">
        <v>0</v>
      </c>
    </row>
    <row r="861" spans="2:8" x14ac:dyDescent="0.25">
      <c r="B861" t="s">
        <v>91</v>
      </c>
      <c r="C861" t="s">
        <v>2</v>
      </c>
      <c r="D861">
        <v>2</v>
      </c>
      <c r="E861">
        <v>2</v>
      </c>
      <c r="F861">
        <v>2</v>
      </c>
      <c r="G861">
        <v>0</v>
      </c>
      <c r="H861">
        <v>0</v>
      </c>
    </row>
    <row r="862" spans="2:8" x14ac:dyDescent="0.25">
      <c r="B862" t="s">
        <v>91</v>
      </c>
      <c r="C862" t="s">
        <v>221</v>
      </c>
      <c r="D862">
        <v>43</v>
      </c>
      <c r="E862">
        <v>41</v>
      </c>
      <c r="F862">
        <v>38</v>
      </c>
      <c r="G862">
        <v>3</v>
      </c>
      <c r="H862">
        <v>1</v>
      </c>
    </row>
    <row r="863" spans="2:8" x14ac:dyDescent="0.25">
      <c r="B863" t="s">
        <v>91</v>
      </c>
      <c r="C863" t="s">
        <v>4</v>
      </c>
      <c r="D863">
        <v>64</v>
      </c>
      <c r="E863">
        <v>61</v>
      </c>
      <c r="F863">
        <v>53</v>
      </c>
      <c r="G863">
        <v>8</v>
      </c>
      <c r="H863">
        <v>0</v>
      </c>
    </row>
    <row r="864" spans="2:8" x14ac:dyDescent="0.25">
      <c r="B864" t="s">
        <v>91</v>
      </c>
      <c r="C864" t="s">
        <v>223</v>
      </c>
      <c r="D864">
        <v>16</v>
      </c>
      <c r="E864">
        <v>16</v>
      </c>
      <c r="F864">
        <v>12</v>
      </c>
      <c r="G864">
        <v>4</v>
      </c>
      <c r="H864">
        <v>0</v>
      </c>
    </row>
    <row r="865" spans="2:8" x14ac:dyDescent="0.25">
      <c r="B865" t="s">
        <v>91</v>
      </c>
      <c r="C865" t="s">
        <v>7</v>
      </c>
      <c r="D865">
        <v>20</v>
      </c>
      <c r="E865">
        <v>20</v>
      </c>
      <c r="F865">
        <v>13</v>
      </c>
      <c r="G865">
        <v>7</v>
      </c>
      <c r="H865">
        <v>0</v>
      </c>
    </row>
    <row r="866" spans="2:8" x14ac:dyDescent="0.25">
      <c r="B866" t="s">
        <v>91</v>
      </c>
      <c r="C866" t="s">
        <v>12</v>
      </c>
      <c r="D866">
        <v>2</v>
      </c>
      <c r="E866">
        <v>2</v>
      </c>
      <c r="F866">
        <v>2</v>
      </c>
      <c r="G866">
        <v>0</v>
      </c>
      <c r="H866">
        <v>0</v>
      </c>
    </row>
    <row r="867" spans="2:8" x14ac:dyDescent="0.25">
      <c r="B867" t="s">
        <v>91</v>
      </c>
      <c r="C867" t="s">
        <v>13</v>
      </c>
      <c r="D867">
        <v>1</v>
      </c>
      <c r="E867">
        <v>1</v>
      </c>
      <c r="F867">
        <v>1</v>
      </c>
      <c r="G867">
        <v>0</v>
      </c>
      <c r="H867">
        <v>0</v>
      </c>
    </row>
    <row r="868" spans="2:8" x14ac:dyDescent="0.25">
      <c r="B868" t="s">
        <v>91</v>
      </c>
      <c r="C868" t="s">
        <v>14</v>
      </c>
      <c r="D868">
        <v>5</v>
      </c>
      <c r="E868">
        <v>5</v>
      </c>
      <c r="F868">
        <v>4</v>
      </c>
      <c r="G868">
        <v>1</v>
      </c>
      <c r="H868">
        <v>0</v>
      </c>
    </row>
    <row r="869" spans="2:8" x14ac:dyDescent="0.25">
      <c r="B869" t="s">
        <v>91</v>
      </c>
      <c r="C869" t="s">
        <v>16</v>
      </c>
      <c r="D869">
        <v>32</v>
      </c>
      <c r="E869">
        <v>32</v>
      </c>
      <c r="F869">
        <v>29</v>
      </c>
      <c r="G869">
        <v>3</v>
      </c>
      <c r="H869">
        <v>0</v>
      </c>
    </row>
    <row r="870" spans="2:8" x14ac:dyDescent="0.25">
      <c r="B870" t="s">
        <v>91</v>
      </c>
      <c r="C870" t="s">
        <v>18</v>
      </c>
      <c r="D870">
        <v>13</v>
      </c>
      <c r="E870">
        <v>10</v>
      </c>
      <c r="F870">
        <v>9</v>
      </c>
      <c r="G870">
        <v>1</v>
      </c>
      <c r="H870">
        <v>0</v>
      </c>
    </row>
    <row r="871" spans="2:8" x14ac:dyDescent="0.25">
      <c r="B871" t="s">
        <v>145</v>
      </c>
      <c r="C871" t="s">
        <v>13</v>
      </c>
      <c r="D871">
        <v>2</v>
      </c>
      <c r="E871">
        <v>1</v>
      </c>
      <c r="F871">
        <v>1</v>
      </c>
      <c r="G871">
        <v>0</v>
      </c>
      <c r="H871">
        <v>0</v>
      </c>
    </row>
    <row r="872" spans="2:8" x14ac:dyDescent="0.25">
      <c r="B872" t="s">
        <v>145</v>
      </c>
      <c r="C872" t="s">
        <v>2</v>
      </c>
      <c r="D872">
        <v>4</v>
      </c>
      <c r="E872">
        <v>4</v>
      </c>
      <c r="F872">
        <v>3</v>
      </c>
      <c r="G872">
        <v>1</v>
      </c>
      <c r="H872">
        <v>0</v>
      </c>
    </row>
    <row r="873" spans="2:8" x14ac:dyDescent="0.25">
      <c r="B873" t="s">
        <v>145</v>
      </c>
      <c r="C873" t="s">
        <v>221</v>
      </c>
      <c r="D873">
        <v>20</v>
      </c>
      <c r="E873">
        <v>18</v>
      </c>
      <c r="F873">
        <v>17</v>
      </c>
      <c r="G873">
        <v>1</v>
      </c>
      <c r="H873">
        <v>0</v>
      </c>
    </row>
    <row r="874" spans="2:8" x14ac:dyDescent="0.25">
      <c r="B874" t="s">
        <v>145</v>
      </c>
      <c r="C874" t="s">
        <v>4</v>
      </c>
      <c r="D874">
        <v>37</v>
      </c>
      <c r="E874">
        <v>31</v>
      </c>
      <c r="F874">
        <v>27</v>
      </c>
      <c r="G874">
        <v>4</v>
      </c>
      <c r="H874">
        <v>0</v>
      </c>
    </row>
    <row r="875" spans="2:8" x14ac:dyDescent="0.25">
      <c r="B875" t="s">
        <v>145</v>
      </c>
      <c r="C875" t="s">
        <v>223</v>
      </c>
      <c r="D875">
        <v>16</v>
      </c>
      <c r="E875">
        <v>15</v>
      </c>
      <c r="F875">
        <v>14</v>
      </c>
      <c r="G875">
        <v>1</v>
      </c>
      <c r="H875">
        <v>0</v>
      </c>
    </row>
    <row r="876" spans="2:8" x14ac:dyDescent="0.25">
      <c r="B876" t="s">
        <v>145</v>
      </c>
      <c r="C876" t="s">
        <v>7</v>
      </c>
      <c r="D876">
        <v>7</v>
      </c>
      <c r="E876">
        <v>6</v>
      </c>
      <c r="F876">
        <v>5</v>
      </c>
      <c r="G876">
        <v>1</v>
      </c>
      <c r="H876">
        <v>0</v>
      </c>
    </row>
    <row r="877" spans="2:8" x14ac:dyDescent="0.25">
      <c r="B877" t="s">
        <v>145</v>
      </c>
      <c r="C877" t="s">
        <v>12</v>
      </c>
      <c r="D877">
        <v>2</v>
      </c>
      <c r="E877">
        <v>2</v>
      </c>
      <c r="F877">
        <v>2</v>
      </c>
      <c r="G877">
        <v>0</v>
      </c>
      <c r="H877">
        <v>0</v>
      </c>
    </row>
    <row r="878" spans="2:8" x14ac:dyDescent="0.25">
      <c r="B878" t="s">
        <v>145</v>
      </c>
      <c r="C878" t="s">
        <v>14</v>
      </c>
      <c r="D878">
        <v>4</v>
      </c>
      <c r="E878">
        <v>4</v>
      </c>
      <c r="F878">
        <v>4</v>
      </c>
      <c r="G878">
        <v>0</v>
      </c>
      <c r="H878">
        <v>0</v>
      </c>
    </row>
    <row r="879" spans="2:8" x14ac:dyDescent="0.25">
      <c r="B879" t="s">
        <v>145</v>
      </c>
      <c r="C879" t="s">
        <v>15</v>
      </c>
      <c r="D879">
        <v>5</v>
      </c>
      <c r="E879">
        <v>4</v>
      </c>
      <c r="F879">
        <v>4</v>
      </c>
      <c r="G879">
        <v>0</v>
      </c>
      <c r="H879">
        <v>0</v>
      </c>
    </row>
    <row r="880" spans="2:8" x14ac:dyDescent="0.25">
      <c r="B880" t="s">
        <v>145</v>
      </c>
      <c r="C880" t="s">
        <v>16</v>
      </c>
      <c r="D880">
        <v>23</v>
      </c>
      <c r="E880">
        <v>23</v>
      </c>
      <c r="F880">
        <v>22</v>
      </c>
      <c r="G880">
        <v>1</v>
      </c>
      <c r="H880">
        <v>0</v>
      </c>
    </row>
    <row r="881" spans="2:8" x14ac:dyDescent="0.25">
      <c r="B881" t="s">
        <v>145</v>
      </c>
      <c r="C881" t="s">
        <v>18</v>
      </c>
      <c r="D881">
        <v>2</v>
      </c>
      <c r="E881">
        <v>2</v>
      </c>
      <c r="F881">
        <v>2</v>
      </c>
      <c r="G881">
        <v>0</v>
      </c>
      <c r="H881">
        <v>0</v>
      </c>
    </row>
    <row r="882" spans="2:8" x14ac:dyDescent="0.25">
      <c r="B882" t="s">
        <v>92</v>
      </c>
      <c r="C882" t="s">
        <v>221</v>
      </c>
      <c r="D882">
        <v>10</v>
      </c>
      <c r="E882">
        <v>7</v>
      </c>
      <c r="F882">
        <v>7</v>
      </c>
      <c r="G882">
        <v>0</v>
      </c>
      <c r="H882">
        <v>0</v>
      </c>
    </row>
    <row r="883" spans="2:8" x14ac:dyDescent="0.25">
      <c r="B883" t="s">
        <v>92</v>
      </c>
      <c r="C883" t="s">
        <v>2</v>
      </c>
      <c r="D883">
        <v>2</v>
      </c>
      <c r="E883">
        <v>1</v>
      </c>
      <c r="F883">
        <v>1</v>
      </c>
      <c r="G883">
        <v>0</v>
      </c>
      <c r="H883">
        <v>0</v>
      </c>
    </row>
    <row r="884" spans="2:8" x14ac:dyDescent="0.25">
      <c r="B884" t="s">
        <v>92</v>
      </c>
      <c r="C884" t="s">
        <v>4</v>
      </c>
      <c r="D884">
        <v>13</v>
      </c>
      <c r="E884">
        <v>12</v>
      </c>
      <c r="F884">
        <v>11</v>
      </c>
      <c r="G884">
        <v>1</v>
      </c>
      <c r="H884">
        <v>0</v>
      </c>
    </row>
    <row r="885" spans="2:8" x14ac:dyDescent="0.25">
      <c r="B885" t="s">
        <v>92</v>
      </c>
      <c r="C885" t="s">
        <v>223</v>
      </c>
      <c r="D885">
        <v>44</v>
      </c>
      <c r="E885">
        <v>30</v>
      </c>
      <c r="F885">
        <v>30</v>
      </c>
      <c r="G885">
        <v>0</v>
      </c>
      <c r="H885">
        <v>0</v>
      </c>
    </row>
    <row r="886" spans="2:8" x14ac:dyDescent="0.25">
      <c r="B886" t="s">
        <v>92</v>
      </c>
      <c r="C886" t="s">
        <v>7</v>
      </c>
      <c r="D886">
        <v>14</v>
      </c>
      <c r="E886">
        <v>13</v>
      </c>
      <c r="F886">
        <v>12</v>
      </c>
      <c r="G886">
        <v>1</v>
      </c>
      <c r="H886">
        <v>0</v>
      </c>
    </row>
    <row r="887" spans="2:8" x14ac:dyDescent="0.25">
      <c r="B887" t="s">
        <v>92</v>
      </c>
      <c r="C887" t="s">
        <v>12</v>
      </c>
      <c r="D887">
        <v>1</v>
      </c>
      <c r="E887">
        <v>1</v>
      </c>
      <c r="F887">
        <v>1</v>
      </c>
      <c r="G887">
        <v>0</v>
      </c>
      <c r="H887">
        <v>0</v>
      </c>
    </row>
    <row r="888" spans="2:8" x14ac:dyDescent="0.25">
      <c r="B888" t="s">
        <v>92</v>
      </c>
      <c r="C888" t="s">
        <v>13</v>
      </c>
      <c r="D888">
        <v>1</v>
      </c>
      <c r="E888">
        <v>1</v>
      </c>
      <c r="F888">
        <v>1</v>
      </c>
      <c r="G888">
        <v>0</v>
      </c>
      <c r="H888">
        <v>0</v>
      </c>
    </row>
    <row r="889" spans="2:8" x14ac:dyDescent="0.25">
      <c r="B889" t="s">
        <v>92</v>
      </c>
      <c r="C889" t="s">
        <v>14</v>
      </c>
      <c r="D889">
        <v>2</v>
      </c>
      <c r="E889">
        <v>1</v>
      </c>
      <c r="F889">
        <v>1</v>
      </c>
      <c r="G889">
        <v>0</v>
      </c>
      <c r="H889">
        <v>0</v>
      </c>
    </row>
    <row r="890" spans="2:8" x14ac:dyDescent="0.25">
      <c r="B890" t="s">
        <v>92</v>
      </c>
      <c r="C890" t="s">
        <v>15</v>
      </c>
      <c r="D890">
        <v>1</v>
      </c>
      <c r="E890">
        <v>1</v>
      </c>
      <c r="F890">
        <v>1</v>
      </c>
      <c r="G890">
        <v>0</v>
      </c>
      <c r="H890">
        <v>0</v>
      </c>
    </row>
    <row r="891" spans="2:8" x14ac:dyDescent="0.25">
      <c r="B891" t="s">
        <v>92</v>
      </c>
      <c r="C891" t="s">
        <v>16</v>
      </c>
      <c r="D891">
        <v>43</v>
      </c>
      <c r="E891">
        <v>24</v>
      </c>
      <c r="F891">
        <v>24</v>
      </c>
      <c r="G891">
        <v>0</v>
      </c>
      <c r="H891">
        <v>0</v>
      </c>
    </row>
    <row r="892" spans="2:8" x14ac:dyDescent="0.25">
      <c r="B892" t="s">
        <v>92</v>
      </c>
      <c r="C892" t="s">
        <v>18</v>
      </c>
      <c r="D892">
        <v>7</v>
      </c>
      <c r="E892">
        <v>6</v>
      </c>
      <c r="F892">
        <v>6</v>
      </c>
      <c r="G892">
        <v>0</v>
      </c>
      <c r="H892">
        <v>0</v>
      </c>
    </row>
    <row r="893" spans="2:8" x14ac:dyDescent="0.25">
      <c r="B893" t="s">
        <v>93</v>
      </c>
      <c r="C893" t="s">
        <v>7</v>
      </c>
      <c r="D893">
        <v>11</v>
      </c>
      <c r="E893">
        <v>6</v>
      </c>
      <c r="F893">
        <v>5</v>
      </c>
      <c r="G893">
        <v>1</v>
      </c>
      <c r="H893">
        <v>0</v>
      </c>
    </row>
    <row r="894" spans="2:8" x14ac:dyDescent="0.25">
      <c r="B894" t="s">
        <v>93</v>
      </c>
      <c r="C894" t="s">
        <v>221</v>
      </c>
      <c r="D894">
        <v>32</v>
      </c>
      <c r="E894">
        <v>27</v>
      </c>
      <c r="F894">
        <v>21</v>
      </c>
      <c r="G894">
        <v>6</v>
      </c>
      <c r="H894">
        <v>0</v>
      </c>
    </row>
    <row r="895" spans="2:8" x14ac:dyDescent="0.25">
      <c r="B895" t="s">
        <v>93</v>
      </c>
      <c r="C895" t="s">
        <v>4</v>
      </c>
      <c r="D895">
        <v>43</v>
      </c>
      <c r="E895">
        <v>40</v>
      </c>
      <c r="F895">
        <v>36</v>
      </c>
      <c r="G895">
        <v>4</v>
      </c>
      <c r="H895">
        <v>0</v>
      </c>
    </row>
    <row r="896" spans="2:8" x14ac:dyDescent="0.25">
      <c r="B896" t="s">
        <v>93</v>
      </c>
      <c r="C896" t="s">
        <v>223</v>
      </c>
      <c r="D896">
        <v>84</v>
      </c>
      <c r="E896">
        <v>52</v>
      </c>
      <c r="F896">
        <v>44</v>
      </c>
      <c r="G896">
        <v>8</v>
      </c>
      <c r="H896">
        <v>1</v>
      </c>
    </row>
    <row r="897" spans="2:8" x14ac:dyDescent="0.25">
      <c r="B897" t="s">
        <v>93</v>
      </c>
      <c r="C897" t="s">
        <v>12</v>
      </c>
      <c r="D897">
        <v>51</v>
      </c>
      <c r="E897">
        <v>44</v>
      </c>
      <c r="F897">
        <v>43</v>
      </c>
      <c r="G897">
        <v>1</v>
      </c>
      <c r="H897">
        <v>0</v>
      </c>
    </row>
    <row r="898" spans="2:8" x14ac:dyDescent="0.25">
      <c r="B898" t="s">
        <v>93</v>
      </c>
      <c r="C898" t="s">
        <v>14</v>
      </c>
      <c r="D898">
        <v>2</v>
      </c>
      <c r="E898">
        <v>1</v>
      </c>
      <c r="F898">
        <v>1</v>
      </c>
      <c r="G898">
        <v>0</v>
      </c>
      <c r="H898">
        <v>0</v>
      </c>
    </row>
    <row r="899" spans="2:8" x14ac:dyDescent="0.25">
      <c r="B899" t="s">
        <v>93</v>
      </c>
      <c r="C899" t="s">
        <v>16</v>
      </c>
      <c r="D899">
        <v>53</v>
      </c>
      <c r="E899">
        <v>37</v>
      </c>
      <c r="F899">
        <v>33</v>
      </c>
      <c r="G899">
        <v>4</v>
      </c>
      <c r="H899">
        <v>0</v>
      </c>
    </row>
    <row r="900" spans="2:8" x14ac:dyDescent="0.25">
      <c r="B900" t="s">
        <v>93</v>
      </c>
      <c r="C900" t="s">
        <v>18</v>
      </c>
      <c r="D900">
        <v>3</v>
      </c>
      <c r="E900">
        <v>2</v>
      </c>
      <c r="F900">
        <v>2</v>
      </c>
      <c r="G900">
        <v>0</v>
      </c>
      <c r="H900">
        <v>0</v>
      </c>
    </row>
    <row r="901" spans="2:8" x14ac:dyDescent="0.25">
      <c r="B901" t="s">
        <v>94</v>
      </c>
      <c r="C901" t="s">
        <v>4</v>
      </c>
      <c r="D901">
        <v>12</v>
      </c>
      <c r="E901">
        <v>11</v>
      </c>
      <c r="F901">
        <v>10</v>
      </c>
      <c r="G901">
        <v>1</v>
      </c>
      <c r="H901">
        <v>0</v>
      </c>
    </row>
    <row r="902" spans="2:8" x14ac:dyDescent="0.25">
      <c r="B902" t="s">
        <v>94</v>
      </c>
      <c r="C902" t="s">
        <v>2</v>
      </c>
      <c r="D902">
        <v>1</v>
      </c>
      <c r="E902">
        <v>1</v>
      </c>
      <c r="F902">
        <v>0</v>
      </c>
      <c r="G902">
        <v>1</v>
      </c>
      <c r="H902">
        <v>0</v>
      </c>
    </row>
    <row r="903" spans="2:8" x14ac:dyDescent="0.25">
      <c r="B903" t="s">
        <v>94</v>
      </c>
      <c r="C903" t="s">
        <v>221</v>
      </c>
      <c r="D903">
        <v>6</v>
      </c>
      <c r="E903">
        <v>6</v>
      </c>
      <c r="F903">
        <v>4</v>
      </c>
      <c r="G903">
        <v>2</v>
      </c>
      <c r="H903">
        <v>0</v>
      </c>
    </row>
    <row r="904" spans="2:8" x14ac:dyDescent="0.25">
      <c r="B904" t="s">
        <v>94</v>
      </c>
      <c r="C904" t="s">
        <v>223</v>
      </c>
      <c r="D904">
        <v>11</v>
      </c>
      <c r="E904">
        <v>11</v>
      </c>
      <c r="F904">
        <v>8</v>
      </c>
      <c r="G904">
        <v>3</v>
      </c>
      <c r="H904">
        <v>0</v>
      </c>
    </row>
    <row r="905" spans="2:8" x14ac:dyDescent="0.25">
      <c r="B905" t="s">
        <v>94</v>
      </c>
      <c r="C905" t="s">
        <v>7</v>
      </c>
      <c r="D905">
        <v>1</v>
      </c>
      <c r="E905">
        <v>1</v>
      </c>
      <c r="F905">
        <v>1</v>
      </c>
      <c r="G905">
        <v>0</v>
      </c>
      <c r="H905">
        <v>0</v>
      </c>
    </row>
    <row r="906" spans="2:8" x14ac:dyDescent="0.25">
      <c r="B906" t="s">
        <v>94</v>
      </c>
      <c r="C906" t="s">
        <v>16</v>
      </c>
      <c r="D906">
        <v>12</v>
      </c>
      <c r="E906">
        <v>12</v>
      </c>
      <c r="F906">
        <v>8</v>
      </c>
      <c r="G906">
        <v>4</v>
      </c>
      <c r="H906">
        <v>0</v>
      </c>
    </row>
    <row r="907" spans="2:8" x14ac:dyDescent="0.25">
      <c r="B907" t="s">
        <v>94</v>
      </c>
      <c r="C907" t="s">
        <v>18</v>
      </c>
      <c r="D907">
        <v>4</v>
      </c>
      <c r="E907">
        <v>4</v>
      </c>
      <c r="F907">
        <v>4</v>
      </c>
      <c r="G907">
        <v>0</v>
      </c>
      <c r="H907">
        <v>0</v>
      </c>
    </row>
    <row r="908" spans="2:8" x14ac:dyDescent="0.25">
      <c r="B908" t="s">
        <v>95</v>
      </c>
      <c r="C908" t="s">
        <v>223</v>
      </c>
      <c r="D908">
        <v>23</v>
      </c>
      <c r="E908">
        <v>17</v>
      </c>
      <c r="F908">
        <v>16</v>
      </c>
      <c r="G908">
        <v>1</v>
      </c>
      <c r="H908">
        <v>0</v>
      </c>
    </row>
    <row r="909" spans="2:8" x14ac:dyDescent="0.25">
      <c r="B909" t="s">
        <v>95</v>
      </c>
      <c r="C909" t="s">
        <v>221</v>
      </c>
      <c r="D909">
        <v>30</v>
      </c>
      <c r="E909">
        <v>24</v>
      </c>
      <c r="F909">
        <v>19</v>
      </c>
      <c r="G909">
        <v>5</v>
      </c>
      <c r="H909">
        <v>0</v>
      </c>
    </row>
    <row r="910" spans="2:8" x14ac:dyDescent="0.25">
      <c r="B910" t="s">
        <v>95</v>
      </c>
      <c r="C910" t="s">
        <v>4</v>
      </c>
      <c r="D910">
        <v>26</v>
      </c>
      <c r="E910">
        <v>23</v>
      </c>
      <c r="F910">
        <v>21</v>
      </c>
      <c r="G910">
        <v>2</v>
      </c>
      <c r="H910">
        <v>0</v>
      </c>
    </row>
    <row r="911" spans="2:8" x14ac:dyDescent="0.25">
      <c r="B911" t="s">
        <v>95</v>
      </c>
      <c r="C911" t="s">
        <v>7</v>
      </c>
      <c r="D911">
        <v>9</v>
      </c>
      <c r="E911">
        <v>6</v>
      </c>
      <c r="F911">
        <v>4</v>
      </c>
      <c r="G911">
        <v>2</v>
      </c>
      <c r="H911">
        <v>0</v>
      </c>
    </row>
    <row r="912" spans="2:8" x14ac:dyDescent="0.25">
      <c r="B912" t="s">
        <v>95</v>
      </c>
      <c r="C912" t="s">
        <v>12</v>
      </c>
      <c r="D912">
        <v>4</v>
      </c>
      <c r="E912">
        <v>4</v>
      </c>
      <c r="F912">
        <v>4</v>
      </c>
      <c r="G912">
        <v>0</v>
      </c>
      <c r="H912">
        <v>0</v>
      </c>
    </row>
    <row r="913" spans="2:8" x14ac:dyDescent="0.25">
      <c r="B913" t="s">
        <v>95</v>
      </c>
      <c r="C913" t="s">
        <v>14</v>
      </c>
      <c r="D913">
        <v>7</v>
      </c>
      <c r="E913">
        <v>6</v>
      </c>
      <c r="F913">
        <v>6</v>
      </c>
      <c r="G913">
        <v>0</v>
      </c>
      <c r="H913">
        <v>0</v>
      </c>
    </row>
    <row r="914" spans="2:8" x14ac:dyDescent="0.25">
      <c r="B914" t="s">
        <v>95</v>
      </c>
      <c r="C914" t="s">
        <v>16</v>
      </c>
      <c r="D914">
        <v>28</v>
      </c>
      <c r="E914">
        <v>25</v>
      </c>
      <c r="F914">
        <v>24</v>
      </c>
      <c r="G914">
        <v>1</v>
      </c>
      <c r="H914">
        <v>0</v>
      </c>
    </row>
    <row r="915" spans="2:8" x14ac:dyDescent="0.25">
      <c r="B915" t="s">
        <v>95</v>
      </c>
      <c r="C915" t="s">
        <v>18</v>
      </c>
      <c r="D915">
        <v>2</v>
      </c>
      <c r="E915">
        <v>0</v>
      </c>
      <c r="F915">
        <v>0</v>
      </c>
      <c r="G915">
        <v>0</v>
      </c>
      <c r="H915">
        <v>0</v>
      </c>
    </row>
    <row r="916" spans="2:8" x14ac:dyDescent="0.25">
      <c r="B916" t="s">
        <v>96</v>
      </c>
      <c r="C916" t="s">
        <v>7</v>
      </c>
      <c r="D916">
        <v>8</v>
      </c>
      <c r="E916">
        <v>8</v>
      </c>
      <c r="F916">
        <v>5</v>
      </c>
      <c r="G916">
        <v>3</v>
      </c>
      <c r="H916">
        <v>0</v>
      </c>
    </row>
    <row r="917" spans="2:8" x14ac:dyDescent="0.25">
      <c r="B917" t="s">
        <v>96</v>
      </c>
      <c r="C917" t="s">
        <v>221</v>
      </c>
      <c r="D917">
        <v>12</v>
      </c>
      <c r="E917">
        <v>11</v>
      </c>
      <c r="F917">
        <v>10</v>
      </c>
      <c r="G917">
        <v>1</v>
      </c>
      <c r="H917">
        <v>0</v>
      </c>
    </row>
    <row r="918" spans="2:8" x14ac:dyDescent="0.25">
      <c r="B918" t="s">
        <v>96</v>
      </c>
      <c r="C918" t="s">
        <v>4</v>
      </c>
      <c r="D918">
        <v>25</v>
      </c>
      <c r="E918">
        <v>23</v>
      </c>
      <c r="F918">
        <v>16</v>
      </c>
      <c r="G918">
        <v>7</v>
      </c>
      <c r="H918">
        <v>0</v>
      </c>
    </row>
    <row r="919" spans="2:8" x14ac:dyDescent="0.25">
      <c r="B919" t="s">
        <v>96</v>
      </c>
      <c r="C919" t="s">
        <v>223</v>
      </c>
      <c r="D919">
        <v>17</v>
      </c>
      <c r="E919">
        <v>16</v>
      </c>
      <c r="F919">
        <v>13</v>
      </c>
      <c r="G919">
        <v>3</v>
      </c>
      <c r="H919">
        <v>0</v>
      </c>
    </row>
    <row r="920" spans="2:8" x14ac:dyDescent="0.25">
      <c r="B920" t="s">
        <v>96</v>
      </c>
      <c r="C920" t="s">
        <v>12</v>
      </c>
      <c r="D920">
        <v>7</v>
      </c>
      <c r="E920">
        <v>6</v>
      </c>
      <c r="F920">
        <v>6</v>
      </c>
      <c r="G920">
        <v>0</v>
      </c>
      <c r="H920">
        <v>0</v>
      </c>
    </row>
    <row r="921" spans="2:8" x14ac:dyDescent="0.25">
      <c r="B921" t="s">
        <v>96</v>
      </c>
      <c r="C921" t="s">
        <v>14</v>
      </c>
      <c r="D921">
        <v>4</v>
      </c>
      <c r="E921">
        <v>3</v>
      </c>
      <c r="F921">
        <v>1</v>
      </c>
      <c r="G921">
        <v>2</v>
      </c>
      <c r="H921">
        <v>0</v>
      </c>
    </row>
    <row r="922" spans="2:8" x14ac:dyDescent="0.25">
      <c r="B922" t="s">
        <v>96</v>
      </c>
      <c r="C922" t="s">
        <v>15</v>
      </c>
      <c r="D922">
        <v>3</v>
      </c>
      <c r="E922">
        <v>3</v>
      </c>
      <c r="F922">
        <v>2</v>
      </c>
      <c r="G922">
        <v>1</v>
      </c>
      <c r="H922">
        <v>0</v>
      </c>
    </row>
    <row r="923" spans="2:8" x14ac:dyDescent="0.25">
      <c r="B923" t="s">
        <v>96</v>
      </c>
      <c r="C923" t="s">
        <v>16</v>
      </c>
      <c r="D923">
        <v>14</v>
      </c>
      <c r="E923">
        <v>14</v>
      </c>
      <c r="F923">
        <v>13</v>
      </c>
      <c r="G923">
        <v>1</v>
      </c>
      <c r="H923">
        <v>0</v>
      </c>
    </row>
    <row r="924" spans="2:8" x14ac:dyDescent="0.25">
      <c r="B924" t="s">
        <v>96</v>
      </c>
      <c r="C924" t="s">
        <v>18</v>
      </c>
      <c r="D924">
        <v>6</v>
      </c>
      <c r="E924">
        <v>5</v>
      </c>
      <c r="F924">
        <v>5</v>
      </c>
      <c r="G924">
        <v>0</v>
      </c>
      <c r="H924">
        <v>0</v>
      </c>
    </row>
    <row r="925" spans="2:8" x14ac:dyDescent="0.25">
      <c r="B925" t="s">
        <v>97</v>
      </c>
      <c r="C925" t="s">
        <v>7</v>
      </c>
      <c r="D925">
        <v>7</v>
      </c>
      <c r="E925">
        <v>7</v>
      </c>
      <c r="F925">
        <v>6</v>
      </c>
      <c r="G925">
        <v>1</v>
      </c>
      <c r="H925">
        <v>0</v>
      </c>
    </row>
    <row r="926" spans="2:8" x14ac:dyDescent="0.25">
      <c r="B926" t="s">
        <v>97</v>
      </c>
      <c r="C926" t="s">
        <v>2</v>
      </c>
      <c r="D926">
        <v>2</v>
      </c>
      <c r="E926">
        <v>1</v>
      </c>
      <c r="F926">
        <v>1</v>
      </c>
      <c r="G926">
        <v>0</v>
      </c>
      <c r="H926">
        <v>0</v>
      </c>
    </row>
    <row r="927" spans="2:8" x14ac:dyDescent="0.25">
      <c r="B927" t="s">
        <v>97</v>
      </c>
      <c r="C927" t="s">
        <v>221</v>
      </c>
      <c r="D927">
        <v>24</v>
      </c>
      <c r="E927">
        <v>22</v>
      </c>
      <c r="F927">
        <v>20</v>
      </c>
      <c r="G927">
        <v>2</v>
      </c>
      <c r="H927">
        <v>0</v>
      </c>
    </row>
    <row r="928" spans="2:8" x14ac:dyDescent="0.25">
      <c r="B928" t="s">
        <v>97</v>
      </c>
      <c r="C928" t="s">
        <v>4</v>
      </c>
      <c r="D928">
        <v>39</v>
      </c>
      <c r="E928">
        <v>36</v>
      </c>
      <c r="F928">
        <v>30</v>
      </c>
      <c r="G928">
        <v>6</v>
      </c>
      <c r="H928">
        <v>0</v>
      </c>
    </row>
    <row r="929" spans="2:8" x14ac:dyDescent="0.25">
      <c r="B929" t="s">
        <v>97</v>
      </c>
      <c r="C929" t="s">
        <v>223</v>
      </c>
      <c r="D929">
        <v>48</v>
      </c>
      <c r="E929">
        <v>48</v>
      </c>
      <c r="F929">
        <v>44</v>
      </c>
      <c r="G929">
        <v>4</v>
      </c>
      <c r="H929">
        <v>0</v>
      </c>
    </row>
    <row r="930" spans="2:8" x14ac:dyDescent="0.25">
      <c r="B930" t="s">
        <v>97</v>
      </c>
      <c r="C930" t="s">
        <v>12</v>
      </c>
      <c r="D930">
        <v>1</v>
      </c>
      <c r="E930">
        <v>1</v>
      </c>
      <c r="F930">
        <v>1</v>
      </c>
      <c r="G930">
        <v>0</v>
      </c>
      <c r="H930">
        <v>0</v>
      </c>
    </row>
    <row r="931" spans="2:8" x14ac:dyDescent="0.25">
      <c r="B931" t="s">
        <v>97</v>
      </c>
      <c r="C931" t="s">
        <v>13</v>
      </c>
      <c r="D931">
        <v>9</v>
      </c>
      <c r="E931">
        <v>9</v>
      </c>
      <c r="F931">
        <v>4</v>
      </c>
      <c r="G931">
        <v>5</v>
      </c>
      <c r="H931">
        <v>0</v>
      </c>
    </row>
    <row r="932" spans="2:8" x14ac:dyDescent="0.25">
      <c r="B932" t="s">
        <v>97</v>
      </c>
      <c r="C932" t="s">
        <v>14</v>
      </c>
      <c r="D932">
        <v>8</v>
      </c>
      <c r="E932">
        <v>8</v>
      </c>
      <c r="F932">
        <v>8</v>
      </c>
      <c r="G932">
        <v>0</v>
      </c>
      <c r="H932">
        <v>0</v>
      </c>
    </row>
    <row r="933" spans="2:8" x14ac:dyDescent="0.25">
      <c r="B933" t="s">
        <v>97</v>
      </c>
      <c r="C933" t="s">
        <v>15</v>
      </c>
      <c r="D933">
        <v>3</v>
      </c>
      <c r="E933">
        <v>3</v>
      </c>
      <c r="F933">
        <v>3</v>
      </c>
      <c r="G933">
        <v>0</v>
      </c>
      <c r="H933">
        <v>0</v>
      </c>
    </row>
    <row r="934" spans="2:8" x14ac:dyDescent="0.25">
      <c r="B934" t="s">
        <v>97</v>
      </c>
      <c r="C934" t="s">
        <v>16</v>
      </c>
      <c r="D934">
        <v>34</v>
      </c>
      <c r="E934">
        <v>34</v>
      </c>
      <c r="F934">
        <v>29</v>
      </c>
      <c r="G934">
        <v>5</v>
      </c>
      <c r="H934">
        <v>0</v>
      </c>
    </row>
    <row r="935" spans="2:8" x14ac:dyDescent="0.25">
      <c r="B935" t="s">
        <v>97</v>
      </c>
      <c r="C935" t="s">
        <v>18</v>
      </c>
      <c r="D935">
        <v>5</v>
      </c>
      <c r="E935">
        <v>5</v>
      </c>
      <c r="F935">
        <v>5</v>
      </c>
      <c r="G935">
        <v>0</v>
      </c>
      <c r="H935">
        <v>0</v>
      </c>
    </row>
    <row r="936" spans="2:8" x14ac:dyDescent="0.25">
      <c r="B936" t="s">
        <v>98</v>
      </c>
      <c r="C936" t="s">
        <v>221</v>
      </c>
      <c r="D936">
        <v>13</v>
      </c>
      <c r="E936">
        <v>13</v>
      </c>
      <c r="F936">
        <v>10</v>
      </c>
      <c r="G936">
        <v>3</v>
      </c>
      <c r="H936">
        <v>0</v>
      </c>
    </row>
    <row r="937" spans="2:8" x14ac:dyDescent="0.25">
      <c r="B937" t="s">
        <v>98</v>
      </c>
      <c r="C937" t="s">
        <v>4</v>
      </c>
      <c r="D937">
        <v>20</v>
      </c>
      <c r="E937">
        <v>15</v>
      </c>
      <c r="F937">
        <v>15</v>
      </c>
      <c r="G937">
        <v>0</v>
      </c>
      <c r="H937">
        <v>0</v>
      </c>
    </row>
    <row r="938" spans="2:8" x14ac:dyDescent="0.25">
      <c r="B938" t="s">
        <v>98</v>
      </c>
      <c r="C938" t="s">
        <v>223</v>
      </c>
      <c r="D938">
        <v>14</v>
      </c>
      <c r="E938">
        <v>13</v>
      </c>
      <c r="F938">
        <v>10</v>
      </c>
      <c r="G938">
        <v>3</v>
      </c>
      <c r="H938">
        <v>0</v>
      </c>
    </row>
    <row r="939" spans="2:8" x14ac:dyDescent="0.25">
      <c r="B939" t="s">
        <v>98</v>
      </c>
      <c r="C939" t="s">
        <v>7</v>
      </c>
      <c r="D939">
        <v>3</v>
      </c>
      <c r="E939">
        <v>2</v>
      </c>
      <c r="F939">
        <v>2</v>
      </c>
      <c r="G939">
        <v>0</v>
      </c>
      <c r="H939">
        <v>0</v>
      </c>
    </row>
    <row r="940" spans="2:8" x14ac:dyDescent="0.25">
      <c r="B940" t="s">
        <v>98</v>
      </c>
      <c r="C940" t="s">
        <v>14</v>
      </c>
      <c r="D940">
        <v>3</v>
      </c>
      <c r="E940">
        <v>2</v>
      </c>
      <c r="F940">
        <v>2</v>
      </c>
      <c r="G940">
        <v>0</v>
      </c>
      <c r="H940">
        <v>0</v>
      </c>
    </row>
    <row r="941" spans="2:8" x14ac:dyDescent="0.25">
      <c r="B941" t="s">
        <v>98</v>
      </c>
      <c r="C941" t="s">
        <v>15</v>
      </c>
      <c r="D941">
        <v>2</v>
      </c>
      <c r="E941">
        <v>2</v>
      </c>
      <c r="F941">
        <v>2</v>
      </c>
      <c r="G941">
        <v>0</v>
      </c>
      <c r="H941">
        <v>0</v>
      </c>
    </row>
    <row r="942" spans="2:8" x14ac:dyDescent="0.25">
      <c r="B942" t="s">
        <v>98</v>
      </c>
      <c r="C942" t="s">
        <v>16</v>
      </c>
      <c r="D942">
        <v>13</v>
      </c>
      <c r="E942">
        <v>13</v>
      </c>
      <c r="F942">
        <v>10</v>
      </c>
      <c r="G942">
        <v>3</v>
      </c>
      <c r="H942">
        <v>0</v>
      </c>
    </row>
    <row r="943" spans="2:8" x14ac:dyDescent="0.25">
      <c r="B943" t="s">
        <v>98</v>
      </c>
      <c r="C943" t="s">
        <v>18</v>
      </c>
      <c r="D943">
        <v>3</v>
      </c>
      <c r="E943">
        <v>2</v>
      </c>
      <c r="F943">
        <v>1</v>
      </c>
      <c r="G943">
        <v>1</v>
      </c>
      <c r="H943">
        <v>0</v>
      </c>
    </row>
    <row r="944" spans="2:8" x14ac:dyDescent="0.25">
      <c r="B944" t="s">
        <v>41</v>
      </c>
      <c r="C944" t="s">
        <v>221</v>
      </c>
      <c r="D944">
        <v>5</v>
      </c>
      <c r="E944">
        <v>5</v>
      </c>
      <c r="F944">
        <v>5</v>
      </c>
      <c r="G944">
        <v>0</v>
      </c>
      <c r="H944">
        <v>0</v>
      </c>
    </row>
    <row r="945" spans="2:8" x14ac:dyDescent="0.25">
      <c r="B945" t="s">
        <v>41</v>
      </c>
      <c r="C945" t="s">
        <v>2</v>
      </c>
      <c r="D945">
        <v>3</v>
      </c>
      <c r="E945">
        <v>3</v>
      </c>
      <c r="F945">
        <v>3</v>
      </c>
      <c r="G945">
        <v>0</v>
      </c>
      <c r="H945">
        <v>0</v>
      </c>
    </row>
    <row r="946" spans="2:8" x14ac:dyDescent="0.25">
      <c r="B946" t="s">
        <v>41</v>
      </c>
      <c r="C946" t="s">
        <v>4</v>
      </c>
      <c r="D946">
        <v>15</v>
      </c>
      <c r="E946">
        <v>14</v>
      </c>
      <c r="F946">
        <v>10</v>
      </c>
      <c r="G946">
        <v>4</v>
      </c>
      <c r="H946">
        <v>0</v>
      </c>
    </row>
    <row r="947" spans="2:8" x14ac:dyDescent="0.25">
      <c r="B947" t="s">
        <v>41</v>
      </c>
      <c r="C947" t="s">
        <v>223</v>
      </c>
      <c r="D947">
        <v>21</v>
      </c>
      <c r="E947">
        <v>21</v>
      </c>
      <c r="F947">
        <v>20</v>
      </c>
      <c r="G947">
        <v>1</v>
      </c>
      <c r="H947">
        <v>0</v>
      </c>
    </row>
    <row r="948" spans="2:8" x14ac:dyDescent="0.25">
      <c r="B948" t="s">
        <v>41</v>
      </c>
      <c r="C948" t="s">
        <v>7</v>
      </c>
      <c r="D948">
        <v>4</v>
      </c>
      <c r="E948">
        <v>4</v>
      </c>
      <c r="F948">
        <v>4</v>
      </c>
      <c r="G948">
        <v>0</v>
      </c>
      <c r="H948">
        <v>0</v>
      </c>
    </row>
    <row r="949" spans="2:8" x14ac:dyDescent="0.25">
      <c r="B949" t="s">
        <v>41</v>
      </c>
      <c r="C949" t="s">
        <v>12</v>
      </c>
      <c r="D949">
        <v>4</v>
      </c>
      <c r="E949">
        <v>4</v>
      </c>
      <c r="F949">
        <v>4</v>
      </c>
      <c r="G949">
        <v>0</v>
      </c>
      <c r="H949">
        <v>0</v>
      </c>
    </row>
    <row r="950" spans="2:8" x14ac:dyDescent="0.25">
      <c r="B950" t="s">
        <v>41</v>
      </c>
      <c r="C950" t="s">
        <v>14</v>
      </c>
      <c r="D950">
        <v>2</v>
      </c>
      <c r="E950">
        <v>2</v>
      </c>
      <c r="F950">
        <v>2</v>
      </c>
      <c r="G950">
        <v>0</v>
      </c>
      <c r="H950">
        <v>0</v>
      </c>
    </row>
    <row r="951" spans="2:8" x14ac:dyDescent="0.25">
      <c r="B951" t="s">
        <v>41</v>
      </c>
      <c r="C951" t="s">
        <v>15</v>
      </c>
      <c r="D951">
        <v>2</v>
      </c>
      <c r="E951">
        <v>2</v>
      </c>
      <c r="F951">
        <v>2</v>
      </c>
      <c r="G951">
        <v>0</v>
      </c>
      <c r="H951">
        <v>0</v>
      </c>
    </row>
    <row r="952" spans="2:8" x14ac:dyDescent="0.25">
      <c r="B952" t="s">
        <v>41</v>
      </c>
      <c r="C952" t="s">
        <v>16</v>
      </c>
      <c r="D952">
        <v>7</v>
      </c>
      <c r="E952">
        <v>7</v>
      </c>
      <c r="F952">
        <v>7</v>
      </c>
      <c r="G952">
        <v>0</v>
      </c>
      <c r="H952">
        <v>0</v>
      </c>
    </row>
    <row r="953" spans="2:8" x14ac:dyDescent="0.25">
      <c r="B953" t="s">
        <v>41</v>
      </c>
      <c r="C953" t="s">
        <v>18</v>
      </c>
      <c r="D953">
        <v>3</v>
      </c>
      <c r="E953">
        <v>3</v>
      </c>
      <c r="F953">
        <v>3</v>
      </c>
      <c r="G953">
        <v>0</v>
      </c>
      <c r="H953">
        <v>0</v>
      </c>
    </row>
    <row r="954" spans="2:8" x14ac:dyDescent="0.25">
      <c r="B954" t="s">
        <v>99</v>
      </c>
      <c r="C954" t="s">
        <v>4</v>
      </c>
      <c r="D954">
        <v>26</v>
      </c>
      <c r="E954">
        <v>22</v>
      </c>
      <c r="F954">
        <v>10</v>
      </c>
      <c r="G954">
        <v>12</v>
      </c>
      <c r="H954">
        <v>1</v>
      </c>
    </row>
    <row r="955" spans="2:8" x14ac:dyDescent="0.25">
      <c r="B955" t="s">
        <v>99</v>
      </c>
      <c r="C955" t="s">
        <v>221</v>
      </c>
      <c r="D955">
        <v>9</v>
      </c>
      <c r="E955">
        <v>9</v>
      </c>
      <c r="F955">
        <v>7</v>
      </c>
      <c r="G955">
        <v>2</v>
      </c>
      <c r="H955">
        <v>0</v>
      </c>
    </row>
    <row r="956" spans="2:8" x14ac:dyDescent="0.25">
      <c r="B956" t="s">
        <v>99</v>
      </c>
      <c r="C956" t="s">
        <v>223</v>
      </c>
      <c r="D956">
        <v>6</v>
      </c>
      <c r="E956">
        <v>5</v>
      </c>
      <c r="F956">
        <v>4</v>
      </c>
      <c r="G956">
        <v>1</v>
      </c>
      <c r="H956">
        <v>0</v>
      </c>
    </row>
    <row r="957" spans="2:8" x14ac:dyDescent="0.25">
      <c r="B957" t="s">
        <v>99</v>
      </c>
      <c r="C957" t="s">
        <v>7</v>
      </c>
      <c r="D957">
        <v>3</v>
      </c>
      <c r="E957">
        <v>2</v>
      </c>
      <c r="F957">
        <v>2</v>
      </c>
      <c r="G957">
        <v>0</v>
      </c>
      <c r="H957">
        <v>0</v>
      </c>
    </row>
    <row r="958" spans="2:8" x14ac:dyDescent="0.25">
      <c r="B958" t="s">
        <v>99</v>
      </c>
      <c r="C958" t="s">
        <v>12</v>
      </c>
      <c r="D958">
        <v>3</v>
      </c>
      <c r="E958">
        <v>3</v>
      </c>
      <c r="F958">
        <v>3</v>
      </c>
      <c r="G958">
        <v>0</v>
      </c>
      <c r="H958">
        <v>0</v>
      </c>
    </row>
    <row r="959" spans="2:8" x14ac:dyDescent="0.25">
      <c r="B959" t="s">
        <v>99</v>
      </c>
      <c r="C959" t="s">
        <v>13</v>
      </c>
      <c r="D959">
        <v>1</v>
      </c>
      <c r="E959">
        <v>0</v>
      </c>
      <c r="F959">
        <v>0</v>
      </c>
      <c r="G959">
        <v>0</v>
      </c>
      <c r="H959">
        <v>0</v>
      </c>
    </row>
    <row r="960" spans="2:8" x14ac:dyDescent="0.25">
      <c r="B960" t="s">
        <v>99</v>
      </c>
      <c r="C960" t="s">
        <v>14</v>
      </c>
      <c r="D960">
        <v>2</v>
      </c>
      <c r="E960">
        <v>2</v>
      </c>
      <c r="F960">
        <v>2</v>
      </c>
      <c r="G960">
        <v>0</v>
      </c>
      <c r="H960">
        <v>0</v>
      </c>
    </row>
    <row r="961" spans="2:8" x14ac:dyDescent="0.25">
      <c r="B961" t="s">
        <v>99</v>
      </c>
      <c r="C961" t="s">
        <v>16</v>
      </c>
      <c r="D961">
        <v>9</v>
      </c>
      <c r="E961">
        <v>9</v>
      </c>
      <c r="F961">
        <v>9</v>
      </c>
      <c r="G961">
        <v>0</v>
      </c>
      <c r="H961">
        <v>0</v>
      </c>
    </row>
    <row r="962" spans="2:8" x14ac:dyDescent="0.25">
      <c r="B962" t="s">
        <v>99</v>
      </c>
      <c r="C962" t="s">
        <v>18</v>
      </c>
      <c r="D962">
        <v>2</v>
      </c>
      <c r="E962">
        <v>1</v>
      </c>
      <c r="F962">
        <v>1</v>
      </c>
      <c r="G962">
        <v>0</v>
      </c>
      <c r="H962">
        <v>0</v>
      </c>
    </row>
    <row r="963" spans="2:8" x14ac:dyDescent="0.25">
      <c r="B963" t="s">
        <v>42</v>
      </c>
      <c r="C963" t="s">
        <v>2</v>
      </c>
      <c r="D963">
        <v>5</v>
      </c>
      <c r="E963">
        <v>5</v>
      </c>
      <c r="F963">
        <v>5</v>
      </c>
      <c r="G963">
        <v>0</v>
      </c>
      <c r="H963">
        <v>0</v>
      </c>
    </row>
    <row r="964" spans="2:8" x14ac:dyDescent="0.25">
      <c r="B964" t="s">
        <v>42</v>
      </c>
      <c r="C964" t="s">
        <v>221</v>
      </c>
      <c r="D964">
        <v>33</v>
      </c>
      <c r="E964">
        <v>32</v>
      </c>
      <c r="F964">
        <v>25</v>
      </c>
      <c r="G964">
        <v>7</v>
      </c>
      <c r="H964">
        <v>0</v>
      </c>
    </row>
    <row r="965" spans="2:8" x14ac:dyDescent="0.25">
      <c r="B965" t="s">
        <v>42</v>
      </c>
      <c r="C965" t="s">
        <v>4</v>
      </c>
      <c r="D965">
        <v>49</v>
      </c>
      <c r="E965">
        <v>45</v>
      </c>
      <c r="F965">
        <v>37</v>
      </c>
      <c r="G965">
        <v>8</v>
      </c>
      <c r="H965">
        <v>0</v>
      </c>
    </row>
    <row r="966" spans="2:8" x14ac:dyDescent="0.25">
      <c r="B966" t="s">
        <v>42</v>
      </c>
      <c r="C966" t="s">
        <v>223</v>
      </c>
      <c r="D966">
        <v>36</v>
      </c>
      <c r="E966">
        <v>35</v>
      </c>
      <c r="F966">
        <v>23</v>
      </c>
      <c r="G966">
        <v>12</v>
      </c>
      <c r="H966">
        <v>1</v>
      </c>
    </row>
    <row r="967" spans="2:8" x14ac:dyDescent="0.25">
      <c r="B967" t="s">
        <v>42</v>
      </c>
      <c r="C967" t="s">
        <v>7</v>
      </c>
      <c r="D967">
        <v>39</v>
      </c>
      <c r="E967">
        <v>39</v>
      </c>
      <c r="F967">
        <v>33</v>
      </c>
      <c r="G967">
        <v>6</v>
      </c>
      <c r="H967">
        <v>0</v>
      </c>
    </row>
    <row r="968" spans="2:8" x14ac:dyDescent="0.25">
      <c r="B968" t="s">
        <v>42</v>
      </c>
      <c r="C968" t="s">
        <v>12</v>
      </c>
      <c r="D968">
        <v>2</v>
      </c>
      <c r="E968">
        <v>2</v>
      </c>
      <c r="F968">
        <v>2</v>
      </c>
      <c r="G968">
        <v>0</v>
      </c>
      <c r="H968">
        <v>0</v>
      </c>
    </row>
    <row r="969" spans="2:8" x14ac:dyDescent="0.25">
      <c r="B969" t="s">
        <v>42</v>
      </c>
      <c r="C969" t="s">
        <v>13</v>
      </c>
      <c r="D969">
        <v>3</v>
      </c>
      <c r="E969">
        <v>2</v>
      </c>
      <c r="F969">
        <v>1</v>
      </c>
      <c r="G969">
        <v>1</v>
      </c>
      <c r="H969">
        <v>0</v>
      </c>
    </row>
    <row r="970" spans="2:8" x14ac:dyDescent="0.25">
      <c r="B970" t="s">
        <v>42</v>
      </c>
      <c r="C970" t="s">
        <v>14</v>
      </c>
      <c r="D970">
        <v>23</v>
      </c>
      <c r="E970">
        <v>21</v>
      </c>
      <c r="F970">
        <v>10</v>
      </c>
      <c r="G970">
        <v>11</v>
      </c>
      <c r="H970">
        <v>0</v>
      </c>
    </row>
    <row r="971" spans="2:8" x14ac:dyDescent="0.25">
      <c r="B971" t="s">
        <v>42</v>
      </c>
      <c r="C971" t="s">
        <v>15</v>
      </c>
      <c r="D971">
        <v>13</v>
      </c>
      <c r="E971">
        <v>13</v>
      </c>
      <c r="F971">
        <v>9</v>
      </c>
      <c r="G971">
        <v>4</v>
      </c>
      <c r="H971">
        <v>0</v>
      </c>
    </row>
    <row r="972" spans="2:8" x14ac:dyDescent="0.25">
      <c r="B972" t="s">
        <v>42</v>
      </c>
      <c r="C972" t="s">
        <v>16</v>
      </c>
      <c r="D972">
        <v>41</v>
      </c>
      <c r="E972">
        <v>40</v>
      </c>
      <c r="F972">
        <v>31</v>
      </c>
      <c r="G972">
        <v>9</v>
      </c>
      <c r="H972">
        <v>0</v>
      </c>
    </row>
    <row r="973" spans="2:8" x14ac:dyDescent="0.25">
      <c r="B973" t="s">
        <v>42</v>
      </c>
      <c r="C973" t="s">
        <v>18</v>
      </c>
      <c r="D973">
        <v>27</v>
      </c>
      <c r="E973">
        <v>19</v>
      </c>
      <c r="F973">
        <v>19</v>
      </c>
      <c r="G973">
        <v>0</v>
      </c>
      <c r="H973">
        <v>0</v>
      </c>
    </row>
    <row r="974" spans="2:8" x14ac:dyDescent="0.25">
      <c r="B974" t="s">
        <v>100</v>
      </c>
      <c r="C974" t="s">
        <v>221</v>
      </c>
      <c r="D974">
        <v>4</v>
      </c>
      <c r="E974">
        <v>4</v>
      </c>
      <c r="F974">
        <v>3</v>
      </c>
      <c r="G974">
        <v>1</v>
      </c>
      <c r="H974">
        <v>0</v>
      </c>
    </row>
    <row r="975" spans="2:8" x14ac:dyDescent="0.25">
      <c r="B975" t="s">
        <v>100</v>
      </c>
      <c r="C975" t="s">
        <v>223</v>
      </c>
      <c r="D975">
        <v>6</v>
      </c>
      <c r="E975">
        <v>5</v>
      </c>
      <c r="F975">
        <v>4</v>
      </c>
      <c r="G975">
        <v>1</v>
      </c>
      <c r="H975">
        <v>0</v>
      </c>
    </row>
    <row r="976" spans="2:8" x14ac:dyDescent="0.25">
      <c r="B976" t="s">
        <v>100</v>
      </c>
      <c r="C976" t="s">
        <v>4</v>
      </c>
      <c r="D976">
        <v>11</v>
      </c>
      <c r="E976">
        <v>10</v>
      </c>
      <c r="F976">
        <v>7</v>
      </c>
      <c r="G976">
        <v>3</v>
      </c>
      <c r="H976">
        <v>0</v>
      </c>
    </row>
    <row r="977" spans="2:8" x14ac:dyDescent="0.25">
      <c r="B977" t="s">
        <v>100</v>
      </c>
      <c r="C977" t="s">
        <v>16</v>
      </c>
      <c r="D977">
        <v>1</v>
      </c>
      <c r="E977">
        <v>1</v>
      </c>
      <c r="F977">
        <v>1</v>
      </c>
      <c r="G977">
        <v>0</v>
      </c>
      <c r="H977">
        <v>0</v>
      </c>
    </row>
    <row r="978" spans="2:8" x14ac:dyDescent="0.25">
      <c r="B978" t="s">
        <v>100</v>
      </c>
      <c r="C978" t="s">
        <v>7</v>
      </c>
      <c r="D978">
        <v>1</v>
      </c>
      <c r="E978">
        <v>1</v>
      </c>
      <c r="F978">
        <v>0</v>
      </c>
      <c r="G978">
        <v>1</v>
      </c>
      <c r="H978">
        <v>0</v>
      </c>
    </row>
    <row r="979" spans="2:8" x14ac:dyDescent="0.25">
      <c r="B979" t="s">
        <v>101</v>
      </c>
      <c r="C979" t="s">
        <v>7</v>
      </c>
      <c r="D979">
        <v>4</v>
      </c>
      <c r="E979">
        <v>4</v>
      </c>
      <c r="F979">
        <v>4</v>
      </c>
      <c r="G979">
        <v>0</v>
      </c>
      <c r="H979">
        <v>0</v>
      </c>
    </row>
    <row r="980" spans="2:8" x14ac:dyDescent="0.25">
      <c r="B980" t="s">
        <v>101</v>
      </c>
      <c r="C980" t="s">
        <v>2</v>
      </c>
      <c r="D980">
        <v>1</v>
      </c>
      <c r="E980">
        <v>1</v>
      </c>
      <c r="F980">
        <v>1</v>
      </c>
      <c r="G980">
        <v>0</v>
      </c>
      <c r="H980">
        <v>0</v>
      </c>
    </row>
    <row r="981" spans="2:8" x14ac:dyDescent="0.25">
      <c r="B981" t="s">
        <v>101</v>
      </c>
      <c r="C981" t="s">
        <v>221</v>
      </c>
      <c r="D981">
        <v>17</v>
      </c>
      <c r="E981">
        <v>17</v>
      </c>
      <c r="F981">
        <v>16</v>
      </c>
      <c r="G981">
        <v>1</v>
      </c>
      <c r="H981">
        <v>0</v>
      </c>
    </row>
    <row r="982" spans="2:8" x14ac:dyDescent="0.25">
      <c r="B982" t="s">
        <v>101</v>
      </c>
      <c r="C982" t="s">
        <v>4</v>
      </c>
      <c r="D982">
        <v>21</v>
      </c>
      <c r="E982">
        <v>18</v>
      </c>
      <c r="F982">
        <v>17</v>
      </c>
      <c r="G982">
        <v>1</v>
      </c>
      <c r="H982">
        <v>0</v>
      </c>
    </row>
    <row r="983" spans="2:8" x14ac:dyDescent="0.25">
      <c r="B983" t="s">
        <v>101</v>
      </c>
      <c r="C983" t="s">
        <v>223</v>
      </c>
      <c r="D983">
        <v>34</v>
      </c>
      <c r="E983">
        <v>34</v>
      </c>
      <c r="F983">
        <v>32</v>
      </c>
      <c r="G983">
        <v>2</v>
      </c>
      <c r="H983">
        <v>0</v>
      </c>
    </row>
    <row r="984" spans="2:8" x14ac:dyDescent="0.25">
      <c r="B984" t="s">
        <v>101</v>
      </c>
      <c r="C984" t="s">
        <v>12</v>
      </c>
      <c r="D984">
        <v>4</v>
      </c>
      <c r="E984">
        <v>4</v>
      </c>
      <c r="F984">
        <v>4</v>
      </c>
      <c r="G984">
        <v>0</v>
      </c>
      <c r="H984">
        <v>0</v>
      </c>
    </row>
    <row r="985" spans="2:8" x14ac:dyDescent="0.25">
      <c r="B985" t="s">
        <v>101</v>
      </c>
      <c r="C985" t="s">
        <v>14</v>
      </c>
      <c r="D985">
        <v>9</v>
      </c>
      <c r="E985">
        <v>9</v>
      </c>
      <c r="F985">
        <v>8</v>
      </c>
      <c r="G985">
        <v>1</v>
      </c>
      <c r="H985">
        <v>0</v>
      </c>
    </row>
    <row r="986" spans="2:8" x14ac:dyDescent="0.25">
      <c r="B986" t="s">
        <v>101</v>
      </c>
      <c r="C986" t="s">
        <v>16</v>
      </c>
      <c r="D986">
        <v>42</v>
      </c>
      <c r="E986">
        <v>41</v>
      </c>
      <c r="F986">
        <v>32</v>
      </c>
      <c r="G986">
        <v>9</v>
      </c>
      <c r="H986">
        <v>0</v>
      </c>
    </row>
    <row r="987" spans="2:8" x14ac:dyDescent="0.25">
      <c r="B987" t="s">
        <v>43</v>
      </c>
      <c r="C987" t="s">
        <v>4</v>
      </c>
      <c r="D987">
        <v>30</v>
      </c>
      <c r="E987">
        <v>24</v>
      </c>
      <c r="F987">
        <v>15</v>
      </c>
      <c r="G987">
        <v>9</v>
      </c>
      <c r="H987">
        <v>0</v>
      </c>
    </row>
    <row r="988" spans="2:8" x14ac:dyDescent="0.25">
      <c r="B988" t="s">
        <v>43</v>
      </c>
      <c r="C988" t="s">
        <v>2</v>
      </c>
      <c r="D988">
        <v>3</v>
      </c>
      <c r="E988">
        <v>3</v>
      </c>
      <c r="F988">
        <v>2</v>
      </c>
      <c r="G988">
        <v>1</v>
      </c>
      <c r="H988">
        <v>0</v>
      </c>
    </row>
    <row r="989" spans="2:8" x14ac:dyDescent="0.25">
      <c r="B989" t="s">
        <v>43</v>
      </c>
      <c r="C989" t="s">
        <v>221</v>
      </c>
      <c r="D989">
        <v>20</v>
      </c>
      <c r="E989">
        <v>20</v>
      </c>
      <c r="F989">
        <v>17</v>
      </c>
      <c r="G989">
        <v>3</v>
      </c>
      <c r="H989">
        <v>0</v>
      </c>
    </row>
    <row r="990" spans="2:8" x14ac:dyDescent="0.25">
      <c r="B990" t="s">
        <v>43</v>
      </c>
      <c r="C990" t="s">
        <v>223</v>
      </c>
      <c r="D990">
        <v>9</v>
      </c>
      <c r="E990">
        <v>9</v>
      </c>
      <c r="F990">
        <v>9</v>
      </c>
      <c r="G990">
        <v>0</v>
      </c>
      <c r="H990">
        <v>0</v>
      </c>
    </row>
    <row r="991" spans="2:8" x14ac:dyDescent="0.25">
      <c r="B991" t="s">
        <v>43</v>
      </c>
      <c r="C991" t="s">
        <v>12</v>
      </c>
      <c r="D991">
        <v>5</v>
      </c>
      <c r="E991">
        <v>5</v>
      </c>
      <c r="F991">
        <v>4</v>
      </c>
      <c r="G991">
        <v>1</v>
      </c>
      <c r="H991">
        <v>0</v>
      </c>
    </row>
    <row r="992" spans="2:8" x14ac:dyDescent="0.25">
      <c r="B992" t="s">
        <v>43</v>
      </c>
      <c r="C992" t="s">
        <v>14</v>
      </c>
      <c r="D992">
        <v>2</v>
      </c>
      <c r="E992">
        <v>2</v>
      </c>
      <c r="F992">
        <v>1</v>
      </c>
      <c r="G992">
        <v>1</v>
      </c>
      <c r="H992">
        <v>0</v>
      </c>
    </row>
    <row r="993" spans="2:8" x14ac:dyDescent="0.25">
      <c r="B993" t="s">
        <v>43</v>
      </c>
      <c r="C993" t="s">
        <v>16</v>
      </c>
      <c r="D993">
        <v>14</v>
      </c>
      <c r="E993">
        <v>14</v>
      </c>
      <c r="F993">
        <v>13</v>
      </c>
      <c r="G993">
        <v>1</v>
      </c>
      <c r="H993">
        <v>0</v>
      </c>
    </row>
    <row r="994" spans="2:8" x14ac:dyDescent="0.25">
      <c r="B994" t="s">
        <v>146</v>
      </c>
      <c r="C994" t="s">
        <v>4</v>
      </c>
      <c r="D994">
        <v>3</v>
      </c>
      <c r="E994">
        <v>2</v>
      </c>
      <c r="F994">
        <v>2</v>
      </c>
      <c r="G994">
        <v>0</v>
      </c>
      <c r="H994">
        <v>1</v>
      </c>
    </row>
    <row r="995" spans="2:8" x14ac:dyDescent="0.25">
      <c r="B995" t="s">
        <v>146</v>
      </c>
      <c r="C995" t="s">
        <v>12</v>
      </c>
      <c r="D995">
        <v>2</v>
      </c>
      <c r="E995">
        <v>2</v>
      </c>
      <c r="F995">
        <v>2</v>
      </c>
      <c r="G995">
        <v>0</v>
      </c>
      <c r="H995">
        <v>0</v>
      </c>
    </row>
    <row r="996" spans="2:8" x14ac:dyDescent="0.25">
      <c r="B996" t="s">
        <v>146</v>
      </c>
      <c r="C996" t="s">
        <v>223</v>
      </c>
      <c r="D996">
        <v>6</v>
      </c>
      <c r="E996">
        <v>6</v>
      </c>
      <c r="F996">
        <v>4</v>
      </c>
      <c r="G996">
        <v>2</v>
      </c>
      <c r="H996">
        <v>0</v>
      </c>
    </row>
    <row r="997" spans="2:8" x14ac:dyDescent="0.25">
      <c r="B997" t="s">
        <v>146</v>
      </c>
      <c r="C997" t="s">
        <v>221</v>
      </c>
      <c r="D997">
        <v>2</v>
      </c>
      <c r="E997">
        <v>2</v>
      </c>
      <c r="F997">
        <v>2</v>
      </c>
      <c r="G997">
        <v>0</v>
      </c>
      <c r="H997">
        <v>0</v>
      </c>
    </row>
    <row r="998" spans="2:8" x14ac:dyDescent="0.25">
      <c r="B998" t="s">
        <v>146</v>
      </c>
      <c r="C998" t="s">
        <v>16</v>
      </c>
      <c r="D998">
        <v>3</v>
      </c>
      <c r="E998">
        <v>3</v>
      </c>
      <c r="F998">
        <v>3</v>
      </c>
      <c r="G998">
        <v>0</v>
      </c>
      <c r="H998">
        <v>0</v>
      </c>
    </row>
    <row r="999" spans="2:8" x14ac:dyDescent="0.25">
      <c r="B999" t="s">
        <v>102</v>
      </c>
      <c r="C999" t="s">
        <v>221</v>
      </c>
      <c r="D999">
        <v>8</v>
      </c>
      <c r="E999">
        <v>8</v>
      </c>
      <c r="F999">
        <v>7</v>
      </c>
      <c r="G999">
        <v>1</v>
      </c>
      <c r="H999">
        <v>0</v>
      </c>
    </row>
    <row r="1000" spans="2:8" x14ac:dyDescent="0.25">
      <c r="B1000" t="s">
        <v>102</v>
      </c>
      <c r="C1000" t="s">
        <v>4</v>
      </c>
      <c r="D1000">
        <v>13</v>
      </c>
      <c r="E1000">
        <v>11</v>
      </c>
      <c r="F1000">
        <v>10</v>
      </c>
      <c r="G1000">
        <v>1</v>
      </c>
      <c r="H1000">
        <v>0</v>
      </c>
    </row>
    <row r="1001" spans="2:8" x14ac:dyDescent="0.25">
      <c r="B1001" t="s">
        <v>102</v>
      </c>
      <c r="C1001" t="s">
        <v>223</v>
      </c>
      <c r="D1001">
        <v>14</v>
      </c>
      <c r="E1001">
        <v>12</v>
      </c>
      <c r="F1001">
        <v>7</v>
      </c>
      <c r="G1001">
        <v>5</v>
      </c>
      <c r="H1001">
        <v>0</v>
      </c>
    </row>
    <row r="1002" spans="2:8" x14ac:dyDescent="0.25">
      <c r="B1002" t="s">
        <v>102</v>
      </c>
      <c r="C1002" t="s">
        <v>7</v>
      </c>
      <c r="D1002">
        <v>4</v>
      </c>
      <c r="E1002">
        <v>4</v>
      </c>
      <c r="F1002">
        <v>3</v>
      </c>
      <c r="G1002">
        <v>1</v>
      </c>
      <c r="H1002">
        <v>0</v>
      </c>
    </row>
    <row r="1003" spans="2:8" x14ac:dyDescent="0.25">
      <c r="B1003" t="s">
        <v>102</v>
      </c>
      <c r="C1003" t="s">
        <v>14</v>
      </c>
      <c r="D1003">
        <v>8</v>
      </c>
      <c r="E1003">
        <v>8</v>
      </c>
      <c r="F1003">
        <v>5</v>
      </c>
      <c r="G1003">
        <v>3</v>
      </c>
      <c r="H1003">
        <v>0</v>
      </c>
    </row>
    <row r="1004" spans="2:8" x14ac:dyDescent="0.25">
      <c r="B1004" t="s">
        <v>102</v>
      </c>
      <c r="C1004" t="s">
        <v>15</v>
      </c>
      <c r="D1004">
        <v>3</v>
      </c>
      <c r="E1004">
        <v>3</v>
      </c>
      <c r="F1004">
        <v>3</v>
      </c>
      <c r="G1004">
        <v>0</v>
      </c>
      <c r="H1004">
        <v>0</v>
      </c>
    </row>
    <row r="1005" spans="2:8" x14ac:dyDescent="0.25">
      <c r="B1005" t="s">
        <v>102</v>
      </c>
      <c r="C1005" t="s">
        <v>16</v>
      </c>
      <c r="D1005">
        <v>10</v>
      </c>
      <c r="E1005">
        <v>10</v>
      </c>
      <c r="F1005">
        <v>10</v>
      </c>
      <c r="G1005">
        <v>0</v>
      </c>
      <c r="H1005">
        <v>0</v>
      </c>
    </row>
    <row r="1006" spans="2:8" x14ac:dyDescent="0.25">
      <c r="B1006" t="s">
        <v>103</v>
      </c>
      <c r="C1006" t="s">
        <v>221</v>
      </c>
      <c r="D1006">
        <v>15</v>
      </c>
      <c r="E1006">
        <v>14</v>
      </c>
      <c r="F1006">
        <v>9</v>
      </c>
      <c r="G1006">
        <v>5</v>
      </c>
      <c r="H1006">
        <v>0</v>
      </c>
    </row>
    <row r="1007" spans="2:8" x14ac:dyDescent="0.25">
      <c r="B1007" t="s">
        <v>103</v>
      </c>
      <c r="C1007" t="s">
        <v>2</v>
      </c>
      <c r="D1007">
        <v>2</v>
      </c>
      <c r="E1007">
        <v>2</v>
      </c>
      <c r="F1007">
        <v>2</v>
      </c>
      <c r="G1007">
        <v>0</v>
      </c>
      <c r="H1007">
        <v>0</v>
      </c>
    </row>
    <row r="1008" spans="2:8" x14ac:dyDescent="0.25">
      <c r="B1008" t="s">
        <v>103</v>
      </c>
      <c r="C1008" t="s">
        <v>4</v>
      </c>
      <c r="D1008">
        <v>21</v>
      </c>
      <c r="E1008">
        <v>19</v>
      </c>
      <c r="F1008">
        <v>19</v>
      </c>
      <c r="G1008">
        <v>0</v>
      </c>
      <c r="H1008">
        <v>0</v>
      </c>
    </row>
    <row r="1009" spans="2:8" x14ac:dyDescent="0.25">
      <c r="B1009" t="s">
        <v>103</v>
      </c>
      <c r="C1009" t="s">
        <v>223</v>
      </c>
      <c r="D1009">
        <v>27</v>
      </c>
      <c r="E1009">
        <v>24</v>
      </c>
      <c r="F1009">
        <v>22</v>
      </c>
      <c r="G1009">
        <v>2</v>
      </c>
      <c r="H1009">
        <v>0</v>
      </c>
    </row>
    <row r="1010" spans="2:8" x14ac:dyDescent="0.25">
      <c r="B1010" t="s">
        <v>103</v>
      </c>
      <c r="C1010" t="s">
        <v>7</v>
      </c>
      <c r="D1010">
        <v>2</v>
      </c>
      <c r="E1010">
        <v>2</v>
      </c>
      <c r="F1010">
        <v>1</v>
      </c>
      <c r="G1010">
        <v>1</v>
      </c>
      <c r="H1010">
        <v>0</v>
      </c>
    </row>
    <row r="1011" spans="2:8" x14ac:dyDescent="0.25">
      <c r="B1011" t="s">
        <v>103</v>
      </c>
      <c r="C1011" t="s">
        <v>14</v>
      </c>
      <c r="D1011">
        <v>14</v>
      </c>
      <c r="E1011">
        <v>13</v>
      </c>
      <c r="F1011">
        <v>7</v>
      </c>
      <c r="G1011">
        <v>6</v>
      </c>
      <c r="H1011">
        <v>0</v>
      </c>
    </row>
    <row r="1012" spans="2:8" x14ac:dyDescent="0.25">
      <c r="B1012" t="s">
        <v>103</v>
      </c>
      <c r="C1012" t="s">
        <v>15</v>
      </c>
      <c r="D1012">
        <v>2</v>
      </c>
      <c r="E1012">
        <v>2</v>
      </c>
      <c r="F1012">
        <v>2</v>
      </c>
      <c r="G1012">
        <v>0</v>
      </c>
      <c r="H1012">
        <v>0</v>
      </c>
    </row>
    <row r="1013" spans="2:8" x14ac:dyDescent="0.25">
      <c r="B1013" t="s">
        <v>103</v>
      </c>
      <c r="C1013" t="s">
        <v>16</v>
      </c>
      <c r="D1013">
        <v>38</v>
      </c>
      <c r="E1013">
        <v>38</v>
      </c>
      <c r="F1013">
        <v>26</v>
      </c>
      <c r="G1013">
        <v>12</v>
      </c>
      <c r="H1013">
        <v>0</v>
      </c>
    </row>
    <row r="1014" spans="2:8" x14ac:dyDescent="0.25">
      <c r="B1014" t="s">
        <v>103</v>
      </c>
      <c r="C1014" t="s">
        <v>18</v>
      </c>
      <c r="D1014">
        <v>1</v>
      </c>
      <c r="E1014">
        <v>1</v>
      </c>
      <c r="F1014">
        <v>1</v>
      </c>
      <c r="G1014">
        <v>0</v>
      </c>
      <c r="H1014">
        <v>0</v>
      </c>
    </row>
    <row r="1015" spans="2:8" x14ac:dyDescent="0.25">
      <c r="B1015" t="s">
        <v>104</v>
      </c>
      <c r="C1015" t="s">
        <v>4</v>
      </c>
      <c r="D1015">
        <v>26</v>
      </c>
      <c r="E1015">
        <v>24</v>
      </c>
      <c r="F1015">
        <v>23</v>
      </c>
      <c r="G1015">
        <v>1</v>
      </c>
      <c r="H1015">
        <v>0</v>
      </c>
    </row>
    <row r="1016" spans="2:8" x14ac:dyDescent="0.25">
      <c r="B1016" t="s">
        <v>104</v>
      </c>
      <c r="C1016" t="s">
        <v>221</v>
      </c>
      <c r="D1016">
        <v>14</v>
      </c>
      <c r="E1016">
        <v>14</v>
      </c>
      <c r="F1016">
        <v>13</v>
      </c>
      <c r="G1016">
        <v>1</v>
      </c>
      <c r="H1016">
        <v>0</v>
      </c>
    </row>
    <row r="1017" spans="2:8" x14ac:dyDescent="0.25">
      <c r="B1017" t="s">
        <v>104</v>
      </c>
      <c r="C1017" t="s">
        <v>223</v>
      </c>
      <c r="D1017">
        <v>13</v>
      </c>
      <c r="E1017">
        <v>12</v>
      </c>
      <c r="F1017">
        <v>10</v>
      </c>
      <c r="G1017">
        <v>2</v>
      </c>
      <c r="H1017">
        <v>0</v>
      </c>
    </row>
    <row r="1018" spans="2:8" x14ac:dyDescent="0.25">
      <c r="B1018" t="s">
        <v>104</v>
      </c>
      <c r="C1018" t="s">
        <v>7</v>
      </c>
      <c r="D1018">
        <v>5</v>
      </c>
      <c r="E1018">
        <v>5</v>
      </c>
      <c r="F1018">
        <v>5</v>
      </c>
      <c r="G1018">
        <v>0</v>
      </c>
      <c r="H1018">
        <v>0</v>
      </c>
    </row>
    <row r="1019" spans="2:8" x14ac:dyDescent="0.25">
      <c r="B1019" t="s">
        <v>104</v>
      </c>
      <c r="C1019" t="s">
        <v>14</v>
      </c>
      <c r="D1019">
        <v>2</v>
      </c>
      <c r="E1019">
        <v>0</v>
      </c>
      <c r="F1019">
        <v>0</v>
      </c>
      <c r="G1019">
        <v>0</v>
      </c>
      <c r="H1019">
        <v>0</v>
      </c>
    </row>
    <row r="1020" spans="2:8" x14ac:dyDescent="0.25">
      <c r="B1020" t="s">
        <v>104</v>
      </c>
      <c r="C1020" t="s">
        <v>16</v>
      </c>
      <c r="D1020">
        <v>12</v>
      </c>
      <c r="E1020">
        <v>12</v>
      </c>
      <c r="F1020">
        <v>12</v>
      </c>
      <c r="G1020">
        <v>0</v>
      </c>
      <c r="H1020">
        <v>0</v>
      </c>
    </row>
    <row r="1021" spans="2:8" x14ac:dyDescent="0.25">
      <c r="B1021" t="s">
        <v>104</v>
      </c>
      <c r="C1021" t="s">
        <v>18</v>
      </c>
      <c r="D1021">
        <v>5</v>
      </c>
      <c r="E1021">
        <v>5</v>
      </c>
      <c r="F1021">
        <v>5</v>
      </c>
      <c r="G1021">
        <v>0</v>
      </c>
      <c r="H1021">
        <v>0</v>
      </c>
    </row>
    <row r="1022" spans="2:8" x14ac:dyDescent="0.25">
      <c r="B1022" t="s">
        <v>105</v>
      </c>
      <c r="C1022" t="s">
        <v>4</v>
      </c>
      <c r="D1022">
        <v>21</v>
      </c>
      <c r="E1022">
        <v>19</v>
      </c>
      <c r="F1022">
        <v>16</v>
      </c>
      <c r="G1022">
        <v>3</v>
      </c>
      <c r="H1022">
        <v>0</v>
      </c>
    </row>
    <row r="1023" spans="2:8" x14ac:dyDescent="0.25">
      <c r="B1023" t="s">
        <v>105</v>
      </c>
      <c r="C1023" t="s">
        <v>221</v>
      </c>
      <c r="D1023">
        <v>8</v>
      </c>
      <c r="E1023">
        <v>7</v>
      </c>
      <c r="F1023">
        <v>7</v>
      </c>
      <c r="G1023">
        <v>0</v>
      </c>
      <c r="H1023">
        <v>0</v>
      </c>
    </row>
    <row r="1024" spans="2:8" x14ac:dyDescent="0.25">
      <c r="B1024" t="s">
        <v>105</v>
      </c>
      <c r="C1024" t="s">
        <v>223</v>
      </c>
      <c r="D1024">
        <v>11</v>
      </c>
      <c r="E1024">
        <v>7</v>
      </c>
      <c r="F1024">
        <v>6</v>
      </c>
      <c r="G1024">
        <v>1</v>
      </c>
      <c r="H1024">
        <v>0</v>
      </c>
    </row>
    <row r="1025" spans="2:8" x14ac:dyDescent="0.25">
      <c r="B1025" t="s">
        <v>105</v>
      </c>
      <c r="C1025" t="s">
        <v>16</v>
      </c>
      <c r="D1025">
        <v>10</v>
      </c>
      <c r="E1025">
        <v>9</v>
      </c>
      <c r="F1025">
        <v>6</v>
      </c>
      <c r="G1025">
        <v>3</v>
      </c>
      <c r="H1025">
        <v>0</v>
      </c>
    </row>
    <row r="1026" spans="2:8" x14ac:dyDescent="0.25">
      <c r="B1026" t="s">
        <v>105</v>
      </c>
      <c r="C1026" t="s">
        <v>12</v>
      </c>
      <c r="D1026">
        <v>8</v>
      </c>
      <c r="E1026">
        <v>4</v>
      </c>
      <c r="F1026">
        <v>4</v>
      </c>
      <c r="G1026">
        <v>0</v>
      </c>
      <c r="H1026">
        <v>0</v>
      </c>
    </row>
    <row r="1027" spans="2:8" x14ac:dyDescent="0.25">
      <c r="B1027" t="s">
        <v>105</v>
      </c>
      <c r="C1027" t="s">
        <v>7</v>
      </c>
      <c r="D1027">
        <v>5</v>
      </c>
      <c r="E1027">
        <v>5</v>
      </c>
      <c r="F1027">
        <v>5</v>
      </c>
      <c r="G1027">
        <v>0</v>
      </c>
      <c r="H1027">
        <v>0</v>
      </c>
    </row>
    <row r="1028" spans="2:8" x14ac:dyDescent="0.25">
      <c r="B1028" t="s">
        <v>105</v>
      </c>
      <c r="C1028" t="s">
        <v>18</v>
      </c>
      <c r="D1028">
        <v>1</v>
      </c>
      <c r="E1028">
        <v>0</v>
      </c>
      <c r="F1028">
        <v>0</v>
      </c>
      <c r="G1028">
        <v>0</v>
      </c>
      <c r="H1028">
        <v>0</v>
      </c>
    </row>
    <row r="1029" spans="2:8" x14ac:dyDescent="0.25">
      <c r="B1029" t="s">
        <v>106</v>
      </c>
      <c r="C1029" t="s">
        <v>191</v>
      </c>
      <c r="D1029">
        <v>1</v>
      </c>
      <c r="E1029">
        <v>0</v>
      </c>
      <c r="F1029">
        <v>0</v>
      </c>
      <c r="G1029">
        <v>0</v>
      </c>
      <c r="H1029">
        <v>0</v>
      </c>
    </row>
    <row r="1030" spans="2:8" x14ac:dyDescent="0.25">
      <c r="B1030" t="s">
        <v>106</v>
      </c>
      <c r="C1030" t="s">
        <v>221</v>
      </c>
      <c r="D1030">
        <v>14</v>
      </c>
      <c r="E1030">
        <v>14</v>
      </c>
      <c r="F1030">
        <v>11</v>
      </c>
      <c r="G1030">
        <v>3</v>
      </c>
      <c r="H1030">
        <v>0</v>
      </c>
    </row>
    <row r="1031" spans="2:8" x14ac:dyDescent="0.25">
      <c r="B1031" t="s">
        <v>106</v>
      </c>
      <c r="C1031" t="s">
        <v>4</v>
      </c>
      <c r="D1031">
        <v>23</v>
      </c>
      <c r="E1031">
        <v>20</v>
      </c>
      <c r="F1031">
        <v>16</v>
      </c>
      <c r="G1031">
        <v>4</v>
      </c>
      <c r="H1031">
        <v>0</v>
      </c>
    </row>
    <row r="1032" spans="2:8" x14ac:dyDescent="0.25">
      <c r="B1032" t="s">
        <v>106</v>
      </c>
      <c r="C1032" t="s">
        <v>223</v>
      </c>
      <c r="D1032">
        <v>23</v>
      </c>
      <c r="E1032">
        <v>23</v>
      </c>
      <c r="F1032">
        <v>17</v>
      </c>
      <c r="G1032">
        <v>6</v>
      </c>
      <c r="H1032">
        <v>0</v>
      </c>
    </row>
    <row r="1033" spans="2:8" x14ac:dyDescent="0.25">
      <c r="B1033" t="s">
        <v>106</v>
      </c>
      <c r="C1033" t="s">
        <v>7</v>
      </c>
      <c r="D1033">
        <v>6</v>
      </c>
      <c r="E1033">
        <v>6</v>
      </c>
      <c r="F1033">
        <v>5</v>
      </c>
      <c r="G1033">
        <v>1</v>
      </c>
      <c r="H1033">
        <v>0</v>
      </c>
    </row>
    <row r="1034" spans="2:8" x14ac:dyDescent="0.25">
      <c r="B1034" t="s">
        <v>106</v>
      </c>
      <c r="C1034" t="s">
        <v>12</v>
      </c>
      <c r="D1034">
        <v>2</v>
      </c>
      <c r="E1034">
        <v>1</v>
      </c>
      <c r="F1034">
        <v>1</v>
      </c>
      <c r="G1034">
        <v>0</v>
      </c>
      <c r="H1034">
        <v>0</v>
      </c>
    </row>
    <row r="1035" spans="2:8" x14ac:dyDescent="0.25">
      <c r="B1035" t="s">
        <v>106</v>
      </c>
      <c r="C1035" t="s">
        <v>13</v>
      </c>
      <c r="D1035">
        <v>4</v>
      </c>
      <c r="E1035">
        <v>4</v>
      </c>
      <c r="F1035">
        <v>3</v>
      </c>
      <c r="G1035">
        <v>1</v>
      </c>
      <c r="H1035">
        <v>0</v>
      </c>
    </row>
    <row r="1036" spans="2:8" x14ac:dyDescent="0.25">
      <c r="B1036" t="s">
        <v>106</v>
      </c>
      <c r="C1036" t="s">
        <v>14</v>
      </c>
      <c r="D1036">
        <v>9</v>
      </c>
      <c r="E1036">
        <v>9</v>
      </c>
      <c r="F1036">
        <v>9</v>
      </c>
      <c r="G1036">
        <v>0</v>
      </c>
      <c r="H1036">
        <v>0</v>
      </c>
    </row>
    <row r="1037" spans="2:8" x14ac:dyDescent="0.25">
      <c r="B1037" t="s">
        <v>106</v>
      </c>
      <c r="C1037" t="s">
        <v>15</v>
      </c>
      <c r="D1037">
        <v>1</v>
      </c>
      <c r="E1037">
        <v>1</v>
      </c>
      <c r="F1037">
        <v>1</v>
      </c>
      <c r="G1037">
        <v>0</v>
      </c>
      <c r="H1037">
        <v>0</v>
      </c>
    </row>
    <row r="1038" spans="2:8" x14ac:dyDescent="0.25">
      <c r="B1038" t="s">
        <v>106</v>
      </c>
      <c r="C1038" t="s">
        <v>16</v>
      </c>
      <c r="D1038">
        <v>23</v>
      </c>
      <c r="E1038">
        <v>23</v>
      </c>
      <c r="F1038">
        <v>23</v>
      </c>
      <c r="G1038">
        <v>0</v>
      </c>
      <c r="H1038">
        <v>0</v>
      </c>
    </row>
    <row r="1039" spans="2:8" x14ac:dyDescent="0.25">
      <c r="B1039" t="s">
        <v>106</v>
      </c>
      <c r="C1039" t="s">
        <v>18</v>
      </c>
      <c r="D1039">
        <v>7</v>
      </c>
      <c r="E1039">
        <v>7</v>
      </c>
      <c r="F1039">
        <v>7</v>
      </c>
      <c r="G1039">
        <v>0</v>
      </c>
      <c r="H1039">
        <v>0</v>
      </c>
    </row>
    <row r="1040" spans="2:8" x14ac:dyDescent="0.25">
      <c r="B1040" t="s">
        <v>147</v>
      </c>
      <c r="C1040" t="s">
        <v>221</v>
      </c>
      <c r="D1040">
        <v>10</v>
      </c>
      <c r="E1040">
        <v>10</v>
      </c>
      <c r="F1040">
        <v>9</v>
      </c>
      <c r="G1040">
        <v>1</v>
      </c>
      <c r="H1040">
        <v>0</v>
      </c>
    </row>
    <row r="1041" spans="2:8" x14ac:dyDescent="0.25">
      <c r="B1041" t="s">
        <v>147</v>
      </c>
      <c r="C1041" t="s">
        <v>4</v>
      </c>
      <c r="D1041">
        <v>12</v>
      </c>
      <c r="E1041">
        <v>11</v>
      </c>
      <c r="F1041">
        <v>11</v>
      </c>
      <c r="G1041">
        <v>0</v>
      </c>
      <c r="H1041">
        <v>0</v>
      </c>
    </row>
    <row r="1042" spans="2:8" x14ac:dyDescent="0.25">
      <c r="B1042" t="s">
        <v>147</v>
      </c>
      <c r="C1042" t="s">
        <v>223</v>
      </c>
      <c r="D1042">
        <v>41</v>
      </c>
      <c r="E1042">
        <v>39</v>
      </c>
      <c r="F1042">
        <v>36</v>
      </c>
      <c r="G1042">
        <v>3</v>
      </c>
      <c r="H1042">
        <v>0</v>
      </c>
    </row>
    <row r="1043" spans="2:8" x14ac:dyDescent="0.25">
      <c r="B1043" t="s">
        <v>147</v>
      </c>
      <c r="C1043" t="s">
        <v>7</v>
      </c>
      <c r="D1043">
        <v>2</v>
      </c>
      <c r="E1043">
        <v>1</v>
      </c>
      <c r="F1043">
        <v>1</v>
      </c>
      <c r="G1043">
        <v>0</v>
      </c>
      <c r="H1043">
        <v>0</v>
      </c>
    </row>
    <row r="1044" spans="2:8" x14ac:dyDescent="0.25">
      <c r="B1044" t="s">
        <v>147</v>
      </c>
      <c r="C1044" t="s">
        <v>12</v>
      </c>
      <c r="D1044">
        <v>5</v>
      </c>
      <c r="E1044">
        <v>5</v>
      </c>
      <c r="F1044">
        <v>5</v>
      </c>
      <c r="G1044">
        <v>0</v>
      </c>
      <c r="H1044">
        <v>0</v>
      </c>
    </row>
    <row r="1045" spans="2:8" x14ac:dyDescent="0.25">
      <c r="B1045" t="s">
        <v>147</v>
      </c>
      <c r="C1045" t="s">
        <v>14</v>
      </c>
      <c r="D1045">
        <v>1</v>
      </c>
      <c r="E1045">
        <v>0</v>
      </c>
      <c r="F1045">
        <v>0</v>
      </c>
      <c r="G1045">
        <v>0</v>
      </c>
      <c r="H1045">
        <v>0</v>
      </c>
    </row>
    <row r="1046" spans="2:8" x14ac:dyDescent="0.25">
      <c r="B1046" t="s">
        <v>147</v>
      </c>
      <c r="C1046" t="s">
        <v>16</v>
      </c>
      <c r="D1046">
        <v>10</v>
      </c>
      <c r="E1046">
        <v>7</v>
      </c>
      <c r="F1046">
        <v>7</v>
      </c>
      <c r="G1046">
        <v>0</v>
      </c>
      <c r="H1046">
        <v>0</v>
      </c>
    </row>
    <row r="1047" spans="2:8" x14ac:dyDescent="0.25">
      <c r="B1047" t="s">
        <v>107</v>
      </c>
      <c r="C1047" t="s">
        <v>221</v>
      </c>
      <c r="D1047">
        <v>6</v>
      </c>
      <c r="E1047">
        <v>5</v>
      </c>
      <c r="F1047">
        <v>4</v>
      </c>
      <c r="G1047">
        <v>1</v>
      </c>
      <c r="H1047">
        <v>0</v>
      </c>
    </row>
    <row r="1048" spans="2:8" x14ac:dyDescent="0.25">
      <c r="B1048" t="s">
        <v>107</v>
      </c>
      <c r="C1048" t="s">
        <v>2</v>
      </c>
      <c r="D1048">
        <v>3</v>
      </c>
      <c r="E1048">
        <v>3</v>
      </c>
      <c r="F1048">
        <v>3</v>
      </c>
      <c r="G1048">
        <v>0</v>
      </c>
      <c r="H1048">
        <v>0</v>
      </c>
    </row>
    <row r="1049" spans="2:8" x14ac:dyDescent="0.25">
      <c r="B1049" t="s">
        <v>107</v>
      </c>
      <c r="C1049" t="s">
        <v>4</v>
      </c>
      <c r="D1049">
        <v>11</v>
      </c>
      <c r="E1049">
        <v>11</v>
      </c>
      <c r="F1049">
        <v>7</v>
      </c>
      <c r="G1049">
        <v>4</v>
      </c>
      <c r="H1049">
        <v>0</v>
      </c>
    </row>
    <row r="1050" spans="2:8" x14ac:dyDescent="0.25">
      <c r="B1050" t="s">
        <v>107</v>
      </c>
      <c r="C1050" t="s">
        <v>223</v>
      </c>
      <c r="D1050">
        <v>15</v>
      </c>
      <c r="E1050">
        <v>14</v>
      </c>
      <c r="F1050">
        <v>14</v>
      </c>
      <c r="G1050">
        <v>0</v>
      </c>
      <c r="H1050">
        <v>0</v>
      </c>
    </row>
    <row r="1051" spans="2:8" x14ac:dyDescent="0.25">
      <c r="B1051" t="s">
        <v>107</v>
      </c>
      <c r="C1051" t="s">
        <v>7</v>
      </c>
      <c r="D1051">
        <v>4</v>
      </c>
      <c r="E1051">
        <v>4</v>
      </c>
      <c r="F1051">
        <v>2</v>
      </c>
      <c r="G1051">
        <v>2</v>
      </c>
      <c r="H1051">
        <v>0</v>
      </c>
    </row>
    <row r="1052" spans="2:8" x14ac:dyDescent="0.25">
      <c r="B1052" t="s">
        <v>107</v>
      </c>
      <c r="C1052" t="s">
        <v>14</v>
      </c>
      <c r="D1052">
        <v>10</v>
      </c>
      <c r="E1052">
        <v>10</v>
      </c>
      <c r="F1052">
        <v>6</v>
      </c>
      <c r="G1052">
        <v>4</v>
      </c>
      <c r="H1052">
        <v>0</v>
      </c>
    </row>
    <row r="1053" spans="2:8" x14ac:dyDescent="0.25">
      <c r="B1053" t="s">
        <v>107</v>
      </c>
      <c r="C1053" t="s">
        <v>15</v>
      </c>
      <c r="D1053">
        <v>8</v>
      </c>
      <c r="E1053">
        <v>8</v>
      </c>
      <c r="F1053">
        <v>5</v>
      </c>
      <c r="G1053">
        <v>3</v>
      </c>
      <c r="H1053">
        <v>0</v>
      </c>
    </row>
    <row r="1054" spans="2:8" x14ac:dyDescent="0.25">
      <c r="B1054" t="s">
        <v>107</v>
      </c>
      <c r="C1054" t="s">
        <v>16</v>
      </c>
      <c r="D1054">
        <v>11</v>
      </c>
      <c r="E1054">
        <v>11</v>
      </c>
      <c r="F1054">
        <v>10</v>
      </c>
      <c r="G1054">
        <v>1</v>
      </c>
      <c r="H1054">
        <v>0</v>
      </c>
    </row>
    <row r="1055" spans="2:8" x14ac:dyDescent="0.25">
      <c r="B1055" t="s">
        <v>107</v>
      </c>
      <c r="C1055" t="s">
        <v>18</v>
      </c>
      <c r="D1055">
        <v>2</v>
      </c>
      <c r="E1055">
        <v>2</v>
      </c>
      <c r="F1055">
        <v>2</v>
      </c>
      <c r="G1055">
        <v>0</v>
      </c>
      <c r="H1055">
        <v>0</v>
      </c>
    </row>
    <row r="1056" spans="2:8" x14ac:dyDescent="0.25">
      <c r="B1056" t="s">
        <v>44</v>
      </c>
      <c r="C1056" t="s">
        <v>7</v>
      </c>
      <c r="D1056">
        <v>3</v>
      </c>
      <c r="E1056">
        <v>3</v>
      </c>
      <c r="F1056">
        <v>3</v>
      </c>
      <c r="G1056">
        <v>0</v>
      </c>
      <c r="H1056">
        <v>0</v>
      </c>
    </row>
    <row r="1057" spans="2:8" x14ac:dyDescent="0.25">
      <c r="B1057" t="s">
        <v>44</v>
      </c>
      <c r="C1057" t="s">
        <v>223</v>
      </c>
      <c r="D1057">
        <v>56</v>
      </c>
      <c r="E1057">
        <v>55</v>
      </c>
      <c r="F1057">
        <v>53</v>
      </c>
      <c r="G1057">
        <v>2</v>
      </c>
      <c r="H1057">
        <v>0</v>
      </c>
    </row>
    <row r="1058" spans="2:8" x14ac:dyDescent="0.25">
      <c r="B1058" t="s">
        <v>44</v>
      </c>
      <c r="C1058" t="s">
        <v>2</v>
      </c>
      <c r="D1058">
        <v>2</v>
      </c>
      <c r="E1058">
        <v>2</v>
      </c>
      <c r="F1058">
        <v>2</v>
      </c>
      <c r="G1058">
        <v>0</v>
      </c>
      <c r="H1058">
        <v>0</v>
      </c>
    </row>
    <row r="1059" spans="2:8" x14ac:dyDescent="0.25">
      <c r="B1059" t="s">
        <v>44</v>
      </c>
      <c r="C1059" t="s">
        <v>4</v>
      </c>
      <c r="D1059">
        <v>12</v>
      </c>
      <c r="E1059">
        <v>10</v>
      </c>
      <c r="F1059">
        <v>8</v>
      </c>
      <c r="G1059">
        <v>2</v>
      </c>
      <c r="H1059">
        <v>0</v>
      </c>
    </row>
    <row r="1060" spans="2:8" x14ac:dyDescent="0.25">
      <c r="B1060" t="s">
        <v>44</v>
      </c>
      <c r="C1060" t="s">
        <v>16</v>
      </c>
      <c r="D1060">
        <v>46</v>
      </c>
      <c r="E1060">
        <v>46</v>
      </c>
      <c r="F1060">
        <v>46</v>
      </c>
      <c r="G1060">
        <v>0</v>
      </c>
      <c r="H1060">
        <v>0</v>
      </c>
    </row>
    <row r="1061" spans="2:8" x14ac:dyDescent="0.25">
      <c r="B1061" t="s">
        <v>44</v>
      </c>
      <c r="C1061" t="s">
        <v>221</v>
      </c>
      <c r="D1061">
        <v>4</v>
      </c>
      <c r="E1061">
        <v>4</v>
      </c>
      <c r="F1061">
        <v>4</v>
      </c>
      <c r="G1061">
        <v>0</v>
      </c>
      <c r="H1061">
        <v>0</v>
      </c>
    </row>
    <row r="1062" spans="2:8" x14ac:dyDescent="0.25">
      <c r="B1062" t="s">
        <v>44</v>
      </c>
      <c r="C1062" t="s">
        <v>12</v>
      </c>
      <c r="D1062">
        <v>1</v>
      </c>
      <c r="E1062">
        <v>1</v>
      </c>
      <c r="F1062">
        <v>1</v>
      </c>
      <c r="G1062">
        <v>0</v>
      </c>
      <c r="H1062">
        <v>0</v>
      </c>
    </row>
    <row r="1063" spans="2:8" x14ac:dyDescent="0.25">
      <c r="B1063" t="s">
        <v>44</v>
      </c>
      <c r="C1063" t="s">
        <v>18</v>
      </c>
      <c r="D1063">
        <v>1</v>
      </c>
      <c r="E1063">
        <v>0</v>
      </c>
      <c r="F1063">
        <v>0</v>
      </c>
      <c r="G1063">
        <v>0</v>
      </c>
      <c r="H1063">
        <v>0</v>
      </c>
    </row>
    <row r="1064" spans="2:8" x14ac:dyDescent="0.25">
      <c r="B1064" t="s">
        <v>153</v>
      </c>
      <c r="C1064" t="s">
        <v>223</v>
      </c>
      <c r="D1064">
        <v>6</v>
      </c>
      <c r="E1064">
        <v>6</v>
      </c>
      <c r="F1064">
        <v>6</v>
      </c>
      <c r="G1064">
        <v>0</v>
      </c>
      <c r="H1064">
        <v>0</v>
      </c>
    </row>
    <row r="1065" spans="2:8" x14ac:dyDescent="0.25">
      <c r="B1065" t="s">
        <v>153</v>
      </c>
      <c r="C1065" t="s">
        <v>12</v>
      </c>
      <c r="D1065">
        <v>1</v>
      </c>
      <c r="E1065">
        <v>0</v>
      </c>
      <c r="F1065">
        <v>0</v>
      </c>
      <c r="G1065">
        <v>0</v>
      </c>
      <c r="H1065">
        <v>0</v>
      </c>
    </row>
    <row r="1066" spans="2:8" x14ac:dyDescent="0.25">
      <c r="B1066" t="s">
        <v>153</v>
      </c>
      <c r="C1066" t="s">
        <v>4</v>
      </c>
      <c r="D1066">
        <v>4</v>
      </c>
      <c r="E1066">
        <v>4</v>
      </c>
      <c r="F1066">
        <v>3</v>
      </c>
      <c r="G1066">
        <v>1</v>
      </c>
      <c r="H1066">
        <v>0</v>
      </c>
    </row>
    <row r="1067" spans="2:8" x14ac:dyDescent="0.25">
      <c r="B1067" t="s">
        <v>153</v>
      </c>
      <c r="C1067" t="s">
        <v>16</v>
      </c>
      <c r="D1067">
        <v>7</v>
      </c>
      <c r="E1067">
        <v>7</v>
      </c>
      <c r="F1067">
        <v>7</v>
      </c>
      <c r="G1067">
        <v>0</v>
      </c>
      <c r="H1067">
        <v>0</v>
      </c>
    </row>
    <row r="1068" spans="2:8" x14ac:dyDescent="0.25">
      <c r="B1068" t="s">
        <v>173</v>
      </c>
      <c r="C1068" t="s">
        <v>4</v>
      </c>
      <c r="D1068">
        <v>12</v>
      </c>
      <c r="E1068">
        <v>12</v>
      </c>
      <c r="F1068">
        <v>10</v>
      </c>
      <c r="G1068">
        <v>2</v>
      </c>
      <c r="H1068">
        <v>0</v>
      </c>
    </row>
    <row r="1069" spans="2:8" x14ac:dyDescent="0.25">
      <c r="B1069" t="s">
        <v>173</v>
      </c>
      <c r="C1069" t="s">
        <v>221</v>
      </c>
      <c r="D1069">
        <v>8</v>
      </c>
      <c r="E1069">
        <v>8</v>
      </c>
      <c r="F1069">
        <v>8</v>
      </c>
      <c r="G1069">
        <v>0</v>
      </c>
      <c r="H1069">
        <v>0</v>
      </c>
    </row>
    <row r="1070" spans="2:8" x14ac:dyDescent="0.25">
      <c r="B1070" t="s">
        <v>173</v>
      </c>
      <c r="C1070" t="s">
        <v>7</v>
      </c>
      <c r="D1070">
        <v>3</v>
      </c>
      <c r="E1070">
        <v>3</v>
      </c>
      <c r="F1070">
        <v>3</v>
      </c>
      <c r="G1070">
        <v>0</v>
      </c>
      <c r="H1070">
        <v>0</v>
      </c>
    </row>
    <row r="1071" spans="2:8" x14ac:dyDescent="0.25">
      <c r="B1071" t="s">
        <v>173</v>
      </c>
      <c r="C1071" t="s">
        <v>223</v>
      </c>
      <c r="D1071">
        <v>9</v>
      </c>
      <c r="E1071">
        <v>9</v>
      </c>
      <c r="F1071">
        <v>8</v>
      </c>
      <c r="G1071">
        <v>1</v>
      </c>
      <c r="H1071">
        <v>0</v>
      </c>
    </row>
    <row r="1072" spans="2:8" x14ac:dyDescent="0.25">
      <c r="B1072" t="s">
        <v>173</v>
      </c>
      <c r="C1072" t="s">
        <v>16</v>
      </c>
      <c r="D1072">
        <v>7</v>
      </c>
      <c r="E1072">
        <v>7</v>
      </c>
      <c r="F1072">
        <v>6</v>
      </c>
      <c r="G1072">
        <v>1</v>
      </c>
      <c r="H1072">
        <v>0</v>
      </c>
    </row>
    <row r="1073" spans="2:8" x14ac:dyDescent="0.25">
      <c r="B1073" t="s">
        <v>173</v>
      </c>
      <c r="C1073" t="s">
        <v>12</v>
      </c>
      <c r="D1073">
        <v>3</v>
      </c>
      <c r="E1073">
        <v>3</v>
      </c>
      <c r="F1073">
        <v>3</v>
      </c>
      <c r="G1073">
        <v>0</v>
      </c>
      <c r="H1073">
        <v>0</v>
      </c>
    </row>
    <row r="1074" spans="2:8" x14ac:dyDescent="0.25">
      <c r="B1074" t="s">
        <v>108</v>
      </c>
      <c r="C1074" t="s">
        <v>7</v>
      </c>
      <c r="D1074">
        <v>6</v>
      </c>
      <c r="E1074">
        <v>5</v>
      </c>
      <c r="F1074">
        <v>2</v>
      </c>
      <c r="G1074">
        <v>3</v>
      </c>
      <c r="H1074">
        <v>0</v>
      </c>
    </row>
    <row r="1075" spans="2:8" x14ac:dyDescent="0.25">
      <c r="B1075" t="s">
        <v>108</v>
      </c>
      <c r="C1075" t="s">
        <v>221</v>
      </c>
      <c r="D1075">
        <v>19</v>
      </c>
      <c r="E1075">
        <v>17</v>
      </c>
      <c r="F1075">
        <v>15</v>
      </c>
      <c r="G1075">
        <v>2</v>
      </c>
      <c r="H1075">
        <v>0</v>
      </c>
    </row>
    <row r="1076" spans="2:8" x14ac:dyDescent="0.25">
      <c r="B1076" t="s">
        <v>108</v>
      </c>
      <c r="C1076" t="s">
        <v>4</v>
      </c>
      <c r="D1076">
        <v>20</v>
      </c>
      <c r="E1076">
        <v>19</v>
      </c>
      <c r="F1076">
        <v>18</v>
      </c>
      <c r="G1076">
        <v>1</v>
      </c>
      <c r="H1076">
        <v>0</v>
      </c>
    </row>
    <row r="1077" spans="2:8" x14ac:dyDescent="0.25">
      <c r="B1077" t="s">
        <v>108</v>
      </c>
      <c r="C1077" t="s">
        <v>223</v>
      </c>
      <c r="D1077">
        <v>7</v>
      </c>
      <c r="E1077">
        <v>7</v>
      </c>
      <c r="F1077">
        <v>6</v>
      </c>
      <c r="G1077">
        <v>1</v>
      </c>
      <c r="H1077">
        <v>0</v>
      </c>
    </row>
    <row r="1078" spans="2:8" x14ac:dyDescent="0.25">
      <c r="B1078" t="s">
        <v>108</v>
      </c>
      <c r="C1078" t="s">
        <v>12</v>
      </c>
      <c r="D1078">
        <v>1</v>
      </c>
      <c r="E1078">
        <v>1</v>
      </c>
      <c r="F1078">
        <v>1</v>
      </c>
      <c r="G1078">
        <v>0</v>
      </c>
      <c r="H1078">
        <v>0</v>
      </c>
    </row>
    <row r="1079" spans="2:8" x14ac:dyDescent="0.25">
      <c r="B1079" t="s">
        <v>108</v>
      </c>
      <c r="C1079" t="s">
        <v>13</v>
      </c>
      <c r="D1079">
        <v>1</v>
      </c>
      <c r="E1079">
        <v>1</v>
      </c>
      <c r="F1079">
        <v>1</v>
      </c>
      <c r="G1079">
        <v>0</v>
      </c>
      <c r="H1079">
        <v>0</v>
      </c>
    </row>
    <row r="1080" spans="2:8" x14ac:dyDescent="0.25">
      <c r="B1080" t="s">
        <v>108</v>
      </c>
      <c r="C1080" t="s">
        <v>14</v>
      </c>
      <c r="D1080">
        <v>4</v>
      </c>
      <c r="E1080">
        <v>4</v>
      </c>
      <c r="F1080">
        <v>3</v>
      </c>
      <c r="G1080">
        <v>1</v>
      </c>
      <c r="H1080">
        <v>0</v>
      </c>
    </row>
    <row r="1081" spans="2:8" x14ac:dyDescent="0.25">
      <c r="B1081" t="s">
        <v>108</v>
      </c>
      <c r="C1081" t="s">
        <v>15</v>
      </c>
      <c r="D1081">
        <v>1</v>
      </c>
      <c r="E1081">
        <v>1</v>
      </c>
      <c r="F1081">
        <v>1</v>
      </c>
      <c r="G1081">
        <v>0</v>
      </c>
      <c r="H1081">
        <v>0</v>
      </c>
    </row>
    <row r="1082" spans="2:8" x14ac:dyDescent="0.25">
      <c r="B1082" t="s">
        <v>108</v>
      </c>
      <c r="C1082" t="s">
        <v>16</v>
      </c>
      <c r="D1082">
        <v>22</v>
      </c>
      <c r="E1082">
        <v>22</v>
      </c>
      <c r="F1082">
        <v>17</v>
      </c>
      <c r="G1082">
        <v>5</v>
      </c>
      <c r="H1082">
        <v>0</v>
      </c>
    </row>
    <row r="1083" spans="2:8" x14ac:dyDescent="0.25">
      <c r="B1083" t="s">
        <v>108</v>
      </c>
      <c r="C1083" t="s">
        <v>18</v>
      </c>
      <c r="D1083">
        <v>1</v>
      </c>
      <c r="E1083">
        <v>1</v>
      </c>
      <c r="F1083">
        <v>1</v>
      </c>
      <c r="G1083">
        <v>0</v>
      </c>
      <c r="H1083">
        <v>0</v>
      </c>
    </row>
    <row r="1084" spans="2:8" x14ac:dyDescent="0.25">
      <c r="B1084" t="s">
        <v>45</v>
      </c>
      <c r="C1084" t="s">
        <v>221</v>
      </c>
      <c r="D1084">
        <v>13</v>
      </c>
      <c r="E1084">
        <v>12</v>
      </c>
      <c r="F1084">
        <v>10</v>
      </c>
      <c r="G1084">
        <v>2</v>
      </c>
      <c r="H1084">
        <v>0</v>
      </c>
    </row>
    <row r="1085" spans="2:8" x14ac:dyDescent="0.25">
      <c r="B1085" t="s">
        <v>45</v>
      </c>
      <c r="C1085" t="s">
        <v>2</v>
      </c>
      <c r="D1085">
        <v>1</v>
      </c>
      <c r="E1085">
        <v>1</v>
      </c>
      <c r="F1085">
        <v>1</v>
      </c>
      <c r="G1085">
        <v>0</v>
      </c>
      <c r="H1085">
        <v>0</v>
      </c>
    </row>
    <row r="1086" spans="2:8" x14ac:dyDescent="0.25">
      <c r="B1086" t="s">
        <v>45</v>
      </c>
      <c r="C1086" t="s">
        <v>4</v>
      </c>
      <c r="D1086">
        <v>21</v>
      </c>
      <c r="E1086">
        <v>19</v>
      </c>
      <c r="F1086">
        <v>15</v>
      </c>
      <c r="G1086">
        <v>4</v>
      </c>
      <c r="H1086">
        <v>0</v>
      </c>
    </row>
    <row r="1087" spans="2:8" x14ac:dyDescent="0.25">
      <c r="B1087" t="s">
        <v>45</v>
      </c>
      <c r="C1087" t="s">
        <v>223</v>
      </c>
      <c r="D1087">
        <v>74</v>
      </c>
      <c r="E1087">
        <v>72</v>
      </c>
      <c r="F1087">
        <v>61</v>
      </c>
      <c r="G1087">
        <v>11</v>
      </c>
      <c r="H1087">
        <v>0</v>
      </c>
    </row>
    <row r="1088" spans="2:8" x14ac:dyDescent="0.25">
      <c r="B1088" t="s">
        <v>45</v>
      </c>
      <c r="C1088" t="s">
        <v>7</v>
      </c>
      <c r="D1088">
        <v>9</v>
      </c>
      <c r="E1088">
        <v>9</v>
      </c>
      <c r="F1088">
        <v>3</v>
      </c>
      <c r="G1088">
        <v>6</v>
      </c>
      <c r="H1088">
        <v>0</v>
      </c>
    </row>
    <row r="1089" spans="2:8" x14ac:dyDescent="0.25">
      <c r="B1089" t="s">
        <v>45</v>
      </c>
      <c r="C1089" t="s">
        <v>12</v>
      </c>
      <c r="D1089">
        <v>3</v>
      </c>
      <c r="E1089">
        <v>3</v>
      </c>
      <c r="F1089">
        <v>3</v>
      </c>
      <c r="G1089">
        <v>0</v>
      </c>
      <c r="H1089">
        <v>0</v>
      </c>
    </row>
    <row r="1090" spans="2:8" x14ac:dyDescent="0.25">
      <c r="B1090" t="s">
        <v>45</v>
      </c>
      <c r="C1090" t="s">
        <v>16</v>
      </c>
      <c r="D1090">
        <v>28</v>
      </c>
      <c r="E1090">
        <v>28</v>
      </c>
      <c r="F1090">
        <v>24</v>
      </c>
      <c r="G1090">
        <v>4</v>
      </c>
      <c r="H1090">
        <v>0</v>
      </c>
    </row>
    <row r="1091" spans="2:8" x14ac:dyDescent="0.25">
      <c r="B1091" t="s">
        <v>109</v>
      </c>
      <c r="C1091" t="s">
        <v>221</v>
      </c>
      <c r="D1091">
        <v>15</v>
      </c>
      <c r="E1091">
        <v>15</v>
      </c>
      <c r="F1091">
        <v>15</v>
      </c>
      <c r="G1091">
        <v>0</v>
      </c>
      <c r="H1091">
        <v>0</v>
      </c>
    </row>
    <row r="1092" spans="2:8" x14ac:dyDescent="0.25">
      <c r="B1092" t="s">
        <v>109</v>
      </c>
      <c r="C1092" t="s">
        <v>4</v>
      </c>
      <c r="D1092">
        <v>19</v>
      </c>
      <c r="E1092">
        <v>18</v>
      </c>
      <c r="F1092">
        <v>17</v>
      </c>
      <c r="G1092">
        <v>1</v>
      </c>
      <c r="H1092">
        <v>0</v>
      </c>
    </row>
    <row r="1093" spans="2:8" x14ac:dyDescent="0.25">
      <c r="B1093" t="s">
        <v>109</v>
      </c>
      <c r="C1093" t="s">
        <v>14</v>
      </c>
      <c r="D1093">
        <v>2</v>
      </c>
      <c r="E1093">
        <v>2</v>
      </c>
      <c r="F1093">
        <v>2</v>
      </c>
      <c r="G1093">
        <v>0</v>
      </c>
      <c r="H1093">
        <v>0</v>
      </c>
    </row>
    <row r="1094" spans="2:8" x14ac:dyDescent="0.25">
      <c r="B1094" t="s">
        <v>109</v>
      </c>
      <c r="C1094" t="s">
        <v>12</v>
      </c>
      <c r="D1094">
        <v>1</v>
      </c>
      <c r="E1094">
        <v>1</v>
      </c>
      <c r="F1094">
        <v>1</v>
      </c>
      <c r="G1094">
        <v>0</v>
      </c>
      <c r="H1094">
        <v>0</v>
      </c>
    </row>
    <row r="1095" spans="2:8" x14ac:dyDescent="0.25">
      <c r="B1095" t="s">
        <v>109</v>
      </c>
      <c r="C1095" t="s">
        <v>223</v>
      </c>
      <c r="D1095">
        <v>7</v>
      </c>
      <c r="E1095">
        <v>7</v>
      </c>
      <c r="F1095">
        <v>7</v>
      </c>
      <c r="G1095">
        <v>0</v>
      </c>
      <c r="H1095">
        <v>0</v>
      </c>
    </row>
    <row r="1096" spans="2:8" x14ac:dyDescent="0.25">
      <c r="B1096" t="s">
        <v>109</v>
      </c>
      <c r="C1096" t="s">
        <v>2</v>
      </c>
      <c r="D1096">
        <v>1</v>
      </c>
      <c r="E1096">
        <v>1</v>
      </c>
      <c r="F1096">
        <v>1</v>
      </c>
      <c r="G1096">
        <v>0</v>
      </c>
      <c r="H1096">
        <v>0</v>
      </c>
    </row>
    <row r="1097" spans="2:8" x14ac:dyDescent="0.25">
      <c r="B1097" t="s">
        <v>109</v>
      </c>
      <c r="C1097" t="s">
        <v>7</v>
      </c>
      <c r="D1097">
        <v>6</v>
      </c>
      <c r="E1097">
        <v>6</v>
      </c>
      <c r="F1097">
        <v>5</v>
      </c>
      <c r="G1097">
        <v>1</v>
      </c>
      <c r="H1097">
        <v>0</v>
      </c>
    </row>
    <row r="1098" spans="2:8" x14ac:dyDescent="0.25">
      <c r="B1098" t="s">
        <v>109</v>
      </c>
      <c r="C1098" t="s">
        <v>18</v>
      </c>
      <c r="D1098">
        <v>3</v>
      </c>
      <c r="E1098">
        <v>3</v>
      </c>
      <c r="F1098">
        <v>3</v>
      </c>
      <c r="G1098">
        <v>0</v>
      </c>
      <c r="H1098">
        <v>0</v>
      </c>
    </row>
    <row r="1099" spans="2:8" x14ac:dyDescent="0.25">
      <c r="B1099" t="s">
        <v>109</v>
      </c>
      <c r="C1099" t="s">
        <v>16</v>
      </c>
      <c r="D1099">
        <v>9</v>
      </c>
      <c r="E1099">
        <v>9</v>
      </c>
      <c r="F1099">
        <v>9</v>
      </c>
      <c r="G1099">
        <v>0</v>
      </c>
      <c r="H1099">
        <v>0</v>
      </c>
    </row>
    <row r="1100" spans="2:8" x14ac:dyDescent="0.25">
      <c r="B1100" t="s">
        <v>148</v>
      </c>
      <c r="C1100" t="s">
        <v>223</v>
      </c>
      <c r="D1100">
        <v>2</v>
      </c>
      <c r="E1100">
        <v>2</v>
      </c>
      <c r="F1100">
        <v>2</v>
      </c>
      <c r="G1100">
        <v>0</v>
      </c>
      <c r="H1100">
        <v>0</v>
      </c>
    </row>
    <row r="1101" spans="2:8" x14ac:dyDescent="0.25">
      <c r="B1101" t="s">
        <v>148</v>
      </c>
      <c r="C1101" t="s">
        <v>221</v>
      </c>
      <c r="D1101">
        <v>1</v>
      </c>
      <c r="E1101">
        <v>1</v>
      </c>
      <c r="F1101">
        <v>1</v>
      </c>
      <c r="G1101">
        <v>0</v>
      </c>
      <c r="H1101">
        <v>0</v>
      </c>
    </row>
    <row r="1102" spans="2:8" x14ac:dyDescent="0.25">
      <c r="B1102" t="s">
        <v>148</v>
      </c>
      <c r="C1102" t="s">
        <v>4</v>
      </c>
      <c r="D1102">
        <v>9</v>
      </c>
      <c r="E1102">
        <v>8</v>
      </c>
      <c r="F1102">
        <v>5</v>
      </c>
      <c r="G1102">
        <v>3</v>
      </c>
      <c r="H1102">
        <v>0</v>
      </c>
    </row>
    <row r="1103" spans="2:8" x14ac:dyDescent="0.25">
      <c r="B1103" t="s">
        <v>148</v>
      </c>
      <c r="C1103" t="s">
        <v>7</v>
      </c>
      <c r="D1103">
        <v>2</v>
      </c>
      <c r="E1103">
        <v>2</v>
      </c>
      <c r="F1103">
        <v>2</v>
      </c>
      <c r="G1103">
        <v>0</v>
      </c>
      <c r="H1103">
        <v>0</v>
      </c>
    </row>
    <row r="1104" spans="2:8" x14ac:dyDescent="0.25">
      <c r="B1104" t="s">
        <v>148</v>
      </c>
      <c r="C1104" t="s">
        <v>14</v>
      </c>
      <c r="D1104">
        <v>3</v>
      </c>
      <c r="E1104">
        <v>2</v>
      </c>
      <c r="F1104">
        <v>1</v>
      </c>
      <c r="G1104">
        <v>1</v>
      </c>
      <c r="H1104">
        <v>0</v>
      </c>
    </row>
    <row r="1105" spans="2:8" x14ac:dyDescent="0.25">
      <c r="B1105" t="s">
        <v>148</v>
      </c>
      <c r="C1105" t="s">
        <v>15</v>
      </c>
      <c r="D1105">
        <v>1</v>
      </c>
      <c r="E1105">
        <v>1</v>
      </c>
      <c r="F1105">
        <v>1</v>
      </c>
      <c r="G1105">
        <v>0</v>
      </c>
      <c r="H1105">
        <v>0</v>
      </c>
    </row>
    <row r="1106" spans="2:8" x14ac:dyDescent="0.25">
      <c r="B1106" t="s">
        <v>148</v>
      </c>
      <c r="C1106" t="s">
        <v>16</v>
      </c>
      <c r="D1106">
        <v>4</v>
      </c>
      <c r="E1106">
        <v>3</v>
      </c>
      <c r="F1106">
        <v>1</v>
      </c>
      <c r="G1106">
        <v>2</v>
      </c>
      <c r="H1106">
        <v>0</v>
      </c>
    </row>
    <row r="1107" spans="2:8" x14ac:dyDescent="0.25">
      <c r="B1107" t="s">
        <v>148</v>
      </c>
      <c r="C1107" t="s">
        <v>18</v>
      </c>
      <c r="D1107">
        <v>1</v>
      </c>
      <c r="E1107">
        <v>1</v>
      </c>
      <c r="F1107">
        <v>1</v>
      </c>
      <c r="G1107">
        <v>0</v>
      </c>
      <c r="H1107">
        <v>0</v>
      </c>
    </row>
    <row r="1108" spans="2:8" x14ac:dyDescent="0.25">
      <c r="B1108" t="s">
        <v>110</v>
      </c>
      <c r="C1108" t="s">
        <v>2</v>
      </c>
      <c r="D1108">
        <v>7</v>
      </c>
      <c r="E1108">
        <v>7</v>
      </c>
      <c r="F1108">
        <v>6</v>
      </c>
      <c r="G1108">
        <v>1</v>
      </c>
      <c r="H1108">
        <v>0</v>
      </c>
    </row>
    <row r="1109" spans="2:8" x14ac:dyDescent="0.25">
      <c r="B1109" t="s">
        <v>110</v>
      </c>
      <c r="C1109" t="s">
        <v>1</v>
      </c>
      <c r="D1109">
        <v>1</v>
      </c>
      <c r="E1109">
        <v>1</v>
      </c>
      <c r="F1109">
        <v>1</v>
      </c>
      <c r="G1109">
        <v>0</v>
      </c>
      <c r="H1109">
        <v>0</v>
      </c>
    </row>
    <row r="1110" spans="2:8" x14ac:dyDescent="0.25">
      <c r="B1110" t="s">
        <v>110</v>
      </c>
      <c r="C1110" t="s">
        <v>221</v>
      </c>
      <c r="D1110">
        <v>14</v>
      </c>
      <c r="E1110">
        <v>14</v>
      </c>
      <c r="F1110">
        <v>12</v>
      </c>
      <c r="G1110">
        <v>2</v>
      </c>
      <c r="H1110">
        <v>0</v>
      </c>
    </row>
    <row r="1111" spans="2:8" x14ac:dyDescent="0.25">
      <c r="B1111" t="s">
        <v>110</v>
      </c>
      <c r="C1111" t="s">
        <v>4</v>
      </c>
      <c r="D1111">
        <v>45</v>
      </c>
      <c r="E1111">
        <v>44</v>
      </c>
      <c r="F1111">
        <v>38</v>
      </c>
      <c r="G1111">
        <v>6</v>
      </c>
      <c r="H1111">
        <v>0</v>
      </c>
    </row>
    <row r="1112" spans="2:8" x14ac:dyDescent="0.25">
      <c r="B1112" t="s">
        <v>110</v>
      </c>
      <c r="C1112" t="s">
        <v>223</v>
      </c>
      <c r="D1112">
        <v>38</v>
      </c>
      <c r="E1112">
        <v>38</v>
      </c>
      <c r="F1112">
        <v>32</v>
      </c>
      <c r="G1112">
        <v>6</v>
      </c>
      <c r="H1112">
        <v>0</v>
      </c>
    </row>
    <row r="1113" spans="2:8" x14ac:dyDescent="0.25">
      <c r="B1113" t="s">
        <v>110</v>
      </c>
      <c r="C1113" t="s">
        <v>7</v>
      </c>
      <c r="D1113">
        <v>27</v>
      </c>
      <c r="E1113">
        <v>27</v>
      </c>
      <c r="F1113">
        <v>26</v>
      </c>
      <c r="G1113">
        <v>1</v>
      </c>
      <c r="H1113">
        <v>0</v>
      </c>
    </row>
    <row r="1114" spans="2:8" x14ac:dyDescent="0.25">
      <c r="B1114" t="s">
        <v>110</v>
      </c>
      <c r="C1114" t="s">
        <v>12</v>
      </c>
      <c r="D1114">
        <v>1</v>
      </c>
      <c r="E1114">
        <v>1</v>
      </c>
      <c r="F1114">
        <v>1</v>
      </c>
      <c r="G1114">
        <v>0</v>
      </c>
      <c r="H1114">
        <v>0</v>
      </c>
    </row>
    <row r="1115" spans="2:8" x14ac:dyDescent="0.25">
      <c r="B1115" t="s">
        <v>110</v>
      </c>
      <c r="C1115" t="s">
        <v>13</v>
      </c>
      <c r="D1115">
        <v>2</v>
      </c>
      <c r="E1115">
        <v>2</v>
      </c>
      <c r="F1115">
        <v>0</v>
      </c>
      <c r="G1115">
        <v>2</v>
      </c>
      <c r="H1115">
        <v>0</v>
      </c>
    </row>
    <row r="1116" spans="2:8" x14ac:dyDescent="0.25">
      <c r="B1116" t="s">
        <v>110</v>
      </c>
      <c r="C1116" t="s">
        <v>14</v>
      </c>
      <c r="D1116">
        <v>4</v>
      </c>
      <c r="E1116">
        <v>4</v>
      </c>
      <c r="F1116">
        <v>2</v>
      </c>
      <c r="G1116">
        <v>2</v>
      </c>
      <c r="H1116">
        <v>0</v>
      </c>
    </row>
    <row r="1117" spans="2:8" x14ac:dyDescent="0.25">
      <c r="B1117" t="s">
        <v>110</v>
      </c>
      <c r="C1117" t="s">
        <v>16</v>
      </c>
      <c r="D1117">
        <v>27</v>
      </c>
      <c r="E1117">
        <v>27</v>
      </c>
      <c r="F1117">
        <v>24</v>
      </c>
      <c r="G1117">
        <v>3</v>
      </c>
      <c r="H1117">
        <v>0</v>
      </c>
    </row>
    <row r="1118" spans="2:8" x14ac:dyDescent="0.25">
      <c r="B1118" t="s">
        <v>170</v>
      </c>
      <c r="C1118" t="s">
        <v>221</v>
      </c>
      <c r="D1118">
        <v>9</v>
      </c>
      <c r="E1118">
        <v>9</v>
      </c>
      <c r="F1118">
        <v>6</v>
      </c>
      <c r="G1118">
        <v>3</v>
      </c>
      <c r="H1118">
        <v>0</v>
      </c>
    </row>
    <row r="1119" spans="2:8" x14ac:dyDescent="0.25">
      <c r="B1119" t="s">
        <v>170</v>
      </c>
      <c r="C1119" t="s">
        <v>2</v>
      </c>
      <c r="D1119">
        <v>4</v>
      </c>
      <c r="E1119">
        <v>4</v>
      </c>
      <c r="F1119">
        <v>4</v>
      </c>
      <c r="G1119">
        <v>0</v>
      </c>
      <c r="H1119">
        <v>0</v>
      </c>
    </row>
    <row r="1120" spans="2:8" x14ac:dyDescent="0.25">
      <c r="B1120" t="s">
        <v>170</v>
      </c>
      <c r="C1120" t="s">
        <v>4</v>
      </c>
      <c r="D1120">
        <v>11</v>
      </c>
      <c r="E1120">
        <v>10</v>
      </c>
      <c r="F1120">
        <v>8</v>
      </c>
      <c r="G1120">
        <v>2</v>
      </c>
      <c r="H1120">
        <v>0</v>
      </c>
    </row>
    <row r="1121" spans="2:8" x14ac:dyDescent="0.25">
      <c r="B1121" t="s">
        <v>170</v>
      </c>
      <c r="C1121" t="s">
        <v>223</v>
      </c>
      <c r="D1121">
        <v>14</v>
      </c>
      <c r="E1121">
        <v>14</v>
      </c>
      <c r="F1121">
        <v>13</v>
      </c>
      <c r="G1121">
        <v>1</v>
      </c>
      <c r="H1121">
        <v>0</v>
      </c>
    </row>
    <row r="1122" spans="2:8" x14ac:dyDescent="0.25">
      <c r="B1122" t="s">
        <v>170</v>
      </c>
      <c r="C1122" t="s">
        <v>7</v>
      </c>
      <c r="D1122">
        <v>8</v>
      </c>
      <c r="E1122">
        <v>8</v>
      </c>
      <c r="F1122">
        <v>7</v>
      </c>
      <c r="G1122">
        <v>1</v>
      </c>
      <c r="H1122">
        <v>0</v>
      </c>
    </row>
    <row r="1123" spans="2:8" x14ac:dyDescent="0.25">
      <c r="B1123" t="s">
        <v>170</v>
      </c>
      <c r="C1123" t="s">
        <v>12</v>
      </c>
      <c r="D1123">
        <v>3</v>
      </c>
      <c r="E1123">
        <v>3</v>
      </c>
      <c r="F1123">
        <v>3</v>
      </c>
      <c r="G1123">
        <v>0</v>
      </c>
      <c r="H1123">
        <v>0</v>
      </c>
    </row>
    <row r="1124" spans="2:8" x14ac:dyDescent="0.25">
      <c r="B1124" t="s">
        <v>170</v>
      </c>
      <c r="C1124" t="s">
        <v>14</v>
      </c>
      <c r="D1124">
        <v>4</v>
      </c>
      <c r="E1124">
        <v>4</v>
      </c>
      <c r="F1124">
        <v>4</v>
      </c>
      <c r="G1124">
        <v>0</v>
      </c>
      <c r="H1124">
        <v>0</v>
      </c>
    </row>
    <row r="1125" spans="2:8" x14ac:dyDescent="0.25">
      <c r="B1125" t="s">
        <v>170</v>
      </c>
      <c r="C1125" t="s">
        <v>15</v>
      </c>
      <c r="D1125">
        <v>3</v>
      </c>
      <c r="E1125">
        <v>3</v>
      </c>
      <c r="F1125">
        <v>3</v>
      </c>
      <c r="G1125">
        <v>0</v>
      </c>
      <c r="H1125">
        <v>0</v>
      </c>
    </row>
    <row r="1126" spans="2:8" x14ac:dyDescent="0.25">
      <c r="B1126" t="s">
        <v>170</v>
      </c>
      <c r="C1126" t="s">
        <v>16</v>
      </c>
      <c r="D1126">
        <v>21</v>
      </c>
      <c r="E1126">
        <v>21</v>
      </c>
      <c r="F1126">
        <v>17</v>
      </c>
      <c r="G1126">
        <v>4</v>
      </c>
      <c r="H1126">
        <v>0</v>
      </c>
    </row>
    <row r="1127" spans="2:8" x14ac:dyDescent="0.25">
      <c r="B1127" t="s">
        <v>111</v>
      </c>
      <c r="C1127" t="s">
        <v>4</v>
      </c>
      <c r="D1127">
        <v>11</v>
      </c>
      <c r="E1127">
        <v>10</v>
      </c>
      <c r="F1127">
        <v>9</v>
      </c>
      <c r="G1127">
        <v>1</v>
      </c>
      <c r="H1127">
        <v>0</v>
      </c>
    </row>
    <row r="1128" spans="2:8" x14ac:dyDescent="0.25">
      <c r="B1128" t="s">
        <v>111</v>
      </c>
      <c r="C1128" t="s">
        <v>223</v>
      </c>
      <c r="D1128">
        <v>8</v>
      </c>
      <c r="E1128">
        <v>8</v>
      </c>
      <c r="F1128">
        <v>8</v>
      </c>
      <c r="G1128">
        <v>0</v>
      </c>
      <c r="H1128">
        <v>0</v>
      </c>
    </row>
    <row r="1129" spans="2:8" x14ac:dyDescent="0.25">
      <c r="B1129" t="s">
        <v>111</v>
      </c>
      <c r="C1129" t="s">
        <v>221</v>
      </c>
      <c r="D1129">
        <v>10</v>
      </c>
      <c r="E1129">
        <v>10</v>
      </c>
      <c r="F1129">
        <v>9</v>
      </c>
      <c r="G1129">
        <v>1</v>
      </c>
      <c r="H1129">
        <v>0</v>
      </c>
    </row>
    <row r="1130" spans="2:8" x14ac:dyDescent="0.25">
      <c r="B1130" t="s">
        <v>111</v>
      </c>
      <c r="C1130" t="s">
        <v>7</v>
      </c>
      <c r="D1130">
        <v>10</v>
      </c>
      <c r="E1130">
        <v>10</v>
      </c>
      <c r="F1130">
        <v>10</v>
      </c>
      <c r="G1130">
        <v>0</v>
      </c>
      <c r="H1130">
        <v>0</v>
      </c>
    </row>
    <row r="1131" spans="2:8" x14ac:dyDescent="0.25">
      <c r="B1131" t="s">
        <v>111</v>
      </c>
      <c r="C1131" t="s">
        <v>12</v>
      </c>
      <c r="D1131">
        <v>5</v>
      </c>
      <c r="E1131">
        <v>5</v>
      </c>
      <c r="F1131">
        <v>5</v>
      </c>
      <c r="G1131">
        <v>0</v>
      </c>
      <c r="H1131">
        <v>0</v>
      </c>
    </row>
    <row r="1132" spans="2:8" x14ac:dyDescent="0.25">
      <c r="B1132" t="s">
        <v>111</v>
      </c>
      <c r="C1132" t="s">
        <v>13</v>
      </c>
      <c r="D1132">
        <v>2</v>
      </c>
      <c r="E1132">
        <v>2</v>
      </c>
      <c r="F1132">
        <v>2</v>
      </c>
      <c r="G1132">
        <v>0</v>
      </c>
      <c r="H1132">
        <v>0</v>
      </c>
    </row>
    <row r="1133" spans="2:8" x14ac:dyDescent="0.25">
      <c r="B1133" t="s">
        <v>111</v>
      </c>
      <c r="C1133" t="s">
        <v>14</v>
      </c>
      <c r="D1133">
        <v>4</v>
      </c>
      <c r="E1133">
        <v>4</v>
      </c>
      <c r="F1133">
        <v>4</v>
      </c>
      <c r="G1133">
        <v>0</v>
      </c>
      <c r="H1133">
        <v>0</v>
      </c>
    </row>
    <row r="1134" spans="2:8" x14ac:dyDescent="0.25">
      <c r="B1134" t="s">
        <v>111</v>
      </c>
      <c r="C1134" t="s">
        <v>15</v>
      </c>
      <c r="D1134">
        <v>1</v>
      </c>
      <c r="E1134">
        <v>1</v>
      </c>
      <c r="F1134">
        <v>1</v>
      </c>
      <c r="G1134">
        <v>0</v>
      </c>
      <c r="H1134">
        <v>0</v>
      </c>
    </row>
    <row r="1135" spans="2:8" x14ac:dyDescent="0.25">
      <c r="B1135" t="s">
        <v>111</v>
      </c>
      <c r="C1135" t="s">
        <v>16</v>
      </c>
      <c r="D1135">
        <v>14</v>
      </c>
      <c r="E1135">
        <v>14</v>
      </c>
      <c r="F1135">
        <v>14</v>
      </c>
      <c r="G1135">
        <v>0</v>
      </c>
      <c r="H1135">
        <v>0</v>
      </c>
    </row>
    <row r="1136" spans="2:8" x14ac:dyDescent="0.25">
      <c r="B1136" t="s">
        <v>111</v>
      </c>
      <c r="C1136" t="s">
        <v>18</v>
      </c>
      <c r="D1136">
        <v>9</v>
      </c>
      <c r="E1136">
        <v>9</v>
      </c>
      <c r="F1136">
        <v>9</v>
      </c>
      <c r="G1136">
        <v>0</v>
      </c>
      <c r="H1136">
        <v>0</v>
      </c>
    </row>
    <row r="1137" spans="2:8" x14ac:dyDescent="0.25">
      <c r="B1137" t="s">
        <v>112</v>
      </c>
      <c r="C1137" t="s">
        <v>16</v>
      </c>
      <c r="D1137">
        <v>1</v>
      </c>
      <c r="E1137">
        <v>0</v>
      </c>
      <c r="F1137">
        <v>0</v>
      </c>
      <c r="G1137">
        <v>0</v>
      </c>
      <c r="H1137">
        <v>0</v>
      </c>
    </row>
    <row r="1138" spans="2:8" x14ac:dyDescent="0.25">
      <c r="B1138" t="s">
        <v>112</v>
      </c>
      <c r="C1138" t="s">
        <v>221</v>
      </c>
      <c r="D1138">
        <v>2</v>
      </c>
      <c r="E1138">
        <v>0</v>
      </c>
      <c r="F1138">
        <v>0</v>
      </c>
      <c r="G1138">
        <v>0</v>
      </c>
      <c r="H1138">
        <v>0</v>
      </c>
    </row>
    <row r="1139" spans="2:8" x14ac:dyDescent="0.25">
      <c r="B1139" t="s">
        <v>112</v>
      </c>
      <c r="C1139" t="s">
        <v>4</v>
      </c>
      <c r="D1139">
        <v>12</v>
      </c>
      <c r="E1139">
        <v>10</v>
      </c>
      <c r="F1139">
        <v>10</v>
      </c>
      <c r="G1139">
        <v>0</v>
      </c>
      <c r="H1139">
        <v>0</v>
      </c>
    </row>
    <row r="1140" spans="2:8" x14ac:dyDescent="0.25">
      <c r="B1140" t="s">
        <v>112</v>
      </c>
      <c r="C1140" t="s">
        <v>223</v>
      </c>
      <c r="D1140">
        <v>5</v>
      </c>
      <c r="E1140">
        <v>2</v>
      </c>
      <c r="F1140">
        <v>2</v>
      </c>
      <c r="G1140">
        <v>0</v>
      </c>
      <c r="H1140">
        <v>0</v>
      </c>
    </row>
    <row r="1141" spans="2:8" x14ac:dyDescent="0.25">
      <c r="B1141" t="s">
        <v>112</v>
      </c>
      <c r="C1141" t="s">
        <v>14</v>
      </c>
      <c r="D1141">
        <v>1</v>
      </c>
      <c r="E1141">
        <v>0</v>
      </c>
      <c r="F1141">
        <v>0</v>
      </c>
      <c r="G1141">
        <v>0</v>
      </c>
      <c r="H1141">
        <v>0</v>
      </c>
    </row>
    <row r="1142" spans="2:8" x14ac:dyDescent="0.25">
      <c r="B1142" t="s">
        <v>113</v>
      </c>
      <c r="C1142" t="s">
        <v>7</v>
      </c>
      <c r="D1142">
        <v>6</v>
      </c>
      <c r="E1142">
        <v>5</v>
      </c>
      <c r="F1142">
        <v>4</v>
      </c>
      <c r="G1142">
        <v>1</v>
      </c>
      <c r="H1142">
        <v>0</v>
      </c>
    </row>
    <row r="1143" spans="2:8" x14ac:dyDescent="0.25">
      <c r="B1143" t="s">
        <v>113</v>
      </c>
      <c r="C1143" t="s">
        <v>2</v>
      </c>
      <c r="D1143">
        <v>1</v>
      </c>
      <c r="E1143">
        <v>1</v>
      </c>
      <c r="F1143">
        <v>1</v>
      </c>
      <c r="G1143">
        <v>0</v>
      </c>
      <c r="H1143">
        <v>0</v>
      </c>
    </row>
    <row r="1144" spans="2:8" x14ac:dyDescent="0.25">
      <c r="B1144" t="s">
        <v>113</v>
      </c>
      <c r="C1144" t="s">
        <v>221</v>
      </c>
      <c r="D1144">
        <v>34</v>
      </c>
      <c r="E1144">
        <v>30</v>
      </c>
      <c r="F1144">
        <v>25</v>
      </c>
      <c r="G1144">
        <v>5</v>
      </c>
      <c r="H1144">
        <v>0</v>
      </c>
    </row>
    <row r="1145" spans="2:8" x14ac:dyDescent="0.25">
      <c r="B1145" t="s">
        <v>113</v>
      </c>
      <c r="C1145" t="s">
        <v>4</v>
      </c>
      <c r="D1145">
        <v>42</v>
      </c>
      <c r="E1145">
        <v>39</v>
      </c>
      <c r="F1145">
        <v>37</v>
      </c>
      <c r="G1145">
        <v>2</v>
      </c>
      <c r="H1145">
        <v>0</v>
      </c>
    </row>
    <row r="1146" spans="2:8" x14ac:dyDescent="0.25">
      <c r="B1146" t="s">
        <v>113</v>
      </c>
      <c r="C1146" t="s">
        <v>223</v>
      </c>
      <c r="D1146">
        <v>20</v>
      </c>
      <c r="E1146">
        <v>17</v>
      </c>
      <c r="F1146">
        <v>13</v>
      </c>
      <c r="G1146">
        <v>4</v>
      </c>
      <c r="H1146">
        <v>0</v>
      </c>
    </row>
    <row r="1147" spans="2:8" x14ac:dyDescent="0.25">
      <c r="B1147" t="s">
        <v>113</v>
      </c>
      <c r="C1147" t="s">
        <v>12</v>
      </c>
      <c r="D1147">
        <v>6</v>
      </c>
      <c r="E1147">
        <v>6</v>
      </c>
      <c r="F1147">
        <v>5</v>
      </c>
      <c r="G1147">
        <v>1</v>
      </c>
      <c r="H1147">
        <v>0</v>
      </c>
    </row>
    <row r="1148" spans="2:8" x14ac:dyDescent="0.25">
      <c r="B1148" t="s">
        <v>113</v>
      </c>
      <c r="C1148" t="s">
        <v>14</v>
      </c>
      <c r="D1148">
        <v>5</v>
      </c>
      <c r="E1148">
        <v>5</v>
      </c>
      <c r="F1148">
        <v>5</v>
      </c>
      <c r="G1148">
        <v>0</v>
      </c>
      <c r="H1148">
        <v>0</v>
      </c>
    </row>
    <row r="1149" spans="2:8" x14ac:dyDescent="0.25">
      <c r="B1149" t="s">
        <v>113</v>
      </c>
      <c r="C1149" t="s">
        <v>15</v>
      </c>
      <c r="D1149">
        <v>3</v>
      </c>
      <c r="E1149">
        <v>2</v>
      </c>
      <c r="F1149">
        <v>1</v>
      </c>
      <c r="G1149">
        <v>1</v>
      </c>
      <c r="H1149">
        <v>0</v>
      </c>
    </row>
    <row r="1150" spans="2:8" x14ac:dyDescent="0.25">
      <c r="B1150" t="s">
        <v>113</v>
      </c>
      <c r="C1150" t="s">
        <v>16</v>
      </c>
      <c r="D1150">
        <v>35</v>
      </c>
      <c r="E1150">
        <v>34</v>
      </c>
      <c r="F1150">
        <v>29</v>
      </c>
      <c r="G1150">
        <v>5</v>
      </c>
      <c r="H1150">
        <v>0</v>
      </c>
    </row>
    <row r="1151" spans="2:8" x14ac:dyDescent="0.25">
      <c r="B1151" t="s">
        <v>113</v>
      </c>
      <c r="C1151" t="s">
        <v>18</v>
      </c>
      <c r="D1151">
        <v>2</v>
      </c>
      <c r="E1151">
        <v>1</v>
      </c>
      <c r="F1151">
        <v>1</v>
      </c>
      <c r="G1151">
        <v>0</v>
      </c>
      <c r="H1151">
        <v>0</v>
      </c>
    </row>
    <row r="1152" spans="2:8" x14ac:dyDescent="0.25">
      <c r="B1152" t="s">
        <v>165</v>
      </c>
      <c r="C1152" t="s">
        <v>4</v>
      </c>
      <c r="D1152">
        <v>59</v>
      </c>
      <c r="E1152">
        <v>39</v>
      </c>
      <c r="F1152">
        <v>36</v>
      </c>
      <c r="G1152">
        <v>3</v>
      </c>
      <c r="H1152">
        <v>0</v>
      </c>
    </row>
    <row r="1153" spans="2:8" x14ac:dyDescent="0.25">
      <c r="B1153" t="s">
        <v>165</v>
      </c>
      <c r="C1153" t="s">
        <v>2</v>
      </c>
      <c r="D1153">
        <v>2</v>
      </c>
      <c r="E1153">
        <v>2</v>
      </c>
      <c r="F1153">
        <v>2</v>
      </c>
      <c r="G1153">
        <v>0</v>
      </c>
      <c r="H1153">
        <v>0</v>
      </c>
    </row>
    <row r="1154" spans="2:8" x14ac:dyDescent="0.25">
      <c r="B1154" t="s">
        <v>165</v>
      </c>
      <c r="C1154" t="s">
        <v>221</v>
      </c>
      <c r="D1154">
        <v>30</v>
      </c>
      <c r="E1154">
        <v>30</v>
      </c>
      <c r="F1154">
        <v>22</v>
      </c>
      <c r="G1154">
        <v>8</v>
      </c>
      <c r="H1154">
        <v>0</v>
      </c>
    </row>
    <row r="1155" spans="2:8" x14ac:dyDescent="0.25">
      <c r="B1155" t="s">
        <v>165</v>
      </c>
      <c r="C1155" t="s">
        <v>223</v>
      </c>
      <c r="D1155">
        <v>42</v>
      </c>
      <c r="E1155">
        <v>33</v>
      </c>
      <c r="F1155">
        <v>32</v>
      </c>
      <c r="G1155">
        <v>1</v>
      </c>
      <c r="H1155">
        <v>0</v>
      </c>
    </row>
    <row r="1156" spans="2:8" x14ac:dyDescent="0.25">
      <c r="B1156" t="s">
        <v>165</v>
      </c>
      <c r="C1156" t="s">
        <v>7</v>
      </c>
      <c r="D1156">
        <v>36</v>
      </c>
      <c r="E1156">
        <v>34</v>
      </c>
      <c r="F1156">
        <v>33</v>
      </c>
      <c r="G1156">
        <v>1</v>
      </c>
      <c r="H1156">
        <v>0</v>
      </c>
    </row>
    <row r="1157" spans="2:8" x14ac:dyDescent="0.25">
      <c r="B1157" t="s">
        <v>165</v>
      </c>
      <c r="C1157" t="s">
        <v>12</v>
      </c>
      <c r="D1157">
        <v>4</v>
      </c>
      <c r="E1157">
        <v>3</v>
      </c>
      <c r="F1157">
        <v>3</v>
      </c>
      <c r="G1157">
        <v>0</v>
      </c>
      <c r="H1157">
        <v>0</v>
      </c>
    </row>
    <row r="1158" spans="2:8" x14ac:dyDescent="0.25">
      <c r="B1158" t="s">
        <v>165</v>
      </c>
      <c r="C1158" t="s">
        <v>14</v>
      </c>
      <c r="D1158">
        <v>13</v>
      </c>
      <c r="E1158">
        <v>10</v>
      </c>
      <c r="F1158">
        <v>7</v>
      </c>
      <c r="G1158">
        <v>3</v>
      </c>
      <c r="H1158">
        <v>0</v>
      </c>
    </row>
    <row r="1159" spans="2:8" x14ac:dyDescent="0.25">
      <c r="B1159" t="s">
        <v>165</v>
      </c>
      <c r="C1159" t="s">
        <v>15</v>
      </c>
      <c r="D1159">
        <v>4</v>
      </c>
      <c r="E1159">
        <v>4</v>
      </c>
      <c r="F1159">
        <v>3</v>
      </c>
      <c r="G1159">
        <v>1</v>
      </c>
      <c r="H1159">
        <v>0</v>
      </c>
    </row>
    <row r="1160" spans="2:8" x14ac:dyDescent="0.25">
      <c r="B1160" t="s">
        <v>165</v>
      </c>
      <c r="C1160" t="s">
        <v>16</v>
      </c>
      <c r="D1160">
        <v>93</v>
      </c>
      <c r="E1160">
        <v>93</v>
      </c>
      <c r="F1160">
        <v>84</v>
      </c>
      <c r="G1160">
        <v>9</v>
      </c>
      <c r="H1160">
        <v>0</v>
      </c>
    </row>
    <row r="1161" spans="2:8" x14ac:dyDescent="0.25">
      <c r="B1161" t="s">
        <v>165</v>
      </c>
      <c r="C1161" t="s">
        <v>18</v>
      </c>
      <c r="D1161">
        <v>33</v>
      </c>
      <c r="E1161">
        <v>26</v>
      </c>
      <c r="F1161">
        <v>26</v>
      </c>
      <c r="G1161">
        <v>0</v>
      </c>
      <c r="H1161">
        <v>0</v>
      </c>
    </row>
    <row r="1162" spans="2:8" x14ac:dyDescent="0.25">
      <c r="B1162" t="s">
        <v>114</v>
      </c>
      <c r="C1162" t="s">
        <v>4</v>
      </c>
      <c r="D1162">
        <v>24</v>
      </c>
      <c r="E1162">
        <v>21</v>
      </c>
      <c r="F1162">
        <v>20</v>
      </c>
      <c r="G1162">
        <v>1</v>
      </c>
      <c r="H1162">
        <v>0</v>
      </c>
    </row>
    <row r="1163" spans="2:8" x14ac:dyDescent="0.25">
      <c r="B1163" t="s">
        <v>114</v>
      </c>
      <c r="C1163" t="s">
        <v>2</v>
      </c>
      <c r="D1163">
        <v>1</v>
      </c>
      <c r="E1163">
        <v>0</v>
      </c>
      <c r="F1163">
        <v>0</v>
      </c>
      <c r="G1163">
        <v>0</v>
      </c>
      <c r="H1163">
        <v>0</v>
      </c>
    </row>
    <row r="1164" spans="2:8" x14ac:dyDescent="0.25">
      <c r="B1164" t="s">
        <v>114</v>
      </c>
      <c r="C1164" t="s">
        <v>221</v>
      </c>
      <c r="D1164">
        <v>16</v>
      </c>
      <c r="E1164">
        <v>16</v>
      </c>
      <c r="F1164">
        <v>14</v>
      </c>
      <c r="G1164">
        <v>2</v>
      </c>
      <c r="H1164">
        <v>0</v>
      </c>
    </row>
    <row r="1165" spans="2:8" x14ac:dyDescent="0.25">
      <c r="B1165" t="s">
        <v>114</v>
      </c>
      <c r="C1165" t="s">
        <v>223</v>
      </c>
      <c r="D1165">
        <v>52</v>
      </c>
      <c r="E1165">
        <v>51</v>
      </c>
      <c r="F1165">
        <v>46</v>
      </c>
      <c r="G1165">
        <v>5</v>
      </c>
      <c r="H1165">
        <v>0</v>
      </c>
    </row>
    <row r="1166" spans="2:8" x14ac:dyDescent="0.25">
      <c r="B1166" t="s">
        <v>114</v>
      </c>
      <c r="C1166" t="s">
        <v>12</v>
      </c>
      <c r="D1166">
        <v>18</v>
      </c>
      <c r="E1166">
        <v>18</v>
      </c>
      <c r="F1166">
        <v>18</v>
      </c>
      <c r="G1166">
        <v>0</v>
      </c>
      <c r="H1166">
        <v>0</v>
      </c>
    </row>
    <row r="1167" spans="2:8" x14ac:dyDescent="0.25">
      <c r="B1167" t="s">
        <v>114</v>
      </c>
      <c r="C1167" t="s">
        <v>16</v>
      </c>
      <c r="D1167">
        <v>4</v>
      </c>
      <c r="E1167">
        <v>4</v>
      </c>
      <c r="F1167">
        <v>4</v>
      </c>
      <c r="G1167">
        <v>0</v>
      </c>
      <c r="H1167">
        <v>0</v>
      </c>
    </row>
    <row r="1168" spans="2:8" x14ac:dyDescent="0.25">
      <c r="B1168" t="s">
        <v>46</v>
      </c>
      <c r="C1168" t="s">
        <v>2</v>
      </c>
      <c r="D1168">
        <v>10</v>
      </c>
      <c r="E1168">
        <v>9</v>
      </c>
      <c r="F1168">
        <v>6</v>
      </c>
      <c r="G1168">
        <v>3</v>
      </c>
      <c r="H1168">
        <v>0</v>
      </c>
    </row>
    <row r="1169" spans="2:8" x14ac:dyDescent="0.25">
      <c r="B1169" t="s">
        <v>46</v>
      </c>
      <c r="C1169" t="s">
        <v>221</v>
      </c>
      <c r="D1169">
        <v>31</v>
      </c>
      <c r="E1169">
        <v>29</v>
      </c>
      <c r="F1169">
        <v>20</v>
      </c>
      <c r="G1169">
        <v>9</v>
      </c>
      <c r="H1169">
        <v>0</v>
      </c>
    </row>
    <row r="1170" spans="2:8" x14ac:dyDescent="0.25">
      <c r="B1170" t="s">
        <v>46</v>
      </c>
      <c r="C1170" t="s">
        <v>4</v>
      </c>
      <c r="D1170">
        <v>49</v>
      </c>
      <c r="E1170">
        <v>44</v>
      </c>
      <c r="F1170">
        <v>38</v>
      </c>
      <c r="G1170">
        <v>6</v>
      </c>
      <c r="H1170">
        <v>0</v>
      </c>
    </row>
    <row r="1171" spans="2:8" x14ac:dyDescent="0.25">
      <c r="B1171" t="s">
        <v>46</v>
      </c>
      <c r="C1171" t="s">
        <v>223</v>
      </c>
      <c r="D1171">
        <v>23</v>
      </c>
      <c r="E1171">
        <v>23</v>
      </c>
      <c r="F1171">
        <v>17</v>
      </c>
      <c r="G1171">
        <v>6</v>
      </c>
      <c r="H1171">
        <v>0</v>
      </c>
    </row>
    <row r="1172" spans="2:8" x14ac:dyDescent="0.25">
      <c r="B1172" t="s">
        <v>46</v>
      </c>
      <c r="C1172" t="s">
        <v>7</v>
      </c>
      <c r="D1172">
        <v>11</v>
      </c>
      <c r="E1172">
        <v>11</v>
      </c>
      <c r="F1172">
        <v>10</v>
      </c>
      <c r="G1172">
        <v>1</v>
      </c>
      <c r="H1172">
        <v>0</v>
      </c>
    </row>
    <row r="1173" spans="2:8" x14ac:dyDescent="0.25">
      <c r="B1173" t="s">
        <v>46</v>
      </c>
      <c r="C1173" t="s">
        <v>12</v>
      </c>
      <c r="D1173">
        <v>10</v>
      </c>
      <c r="E1173">
        <v>10</v>
      </c>
      <c r="F1173">
        <v>10</v>
      </c>
      <c r="G1173">
        <v>0</v>
      </c>
      <c r="H1173">
        <v>0</v>
      </c>
    </row>
    <row r="1174" spans="2:8" x14ac:dyDescent="0.25">
      <c r="B1174" t="s">
        <v>46</v>
      </c>
      <c r="C1174" t="s">
        <v>13</v>
      </c>
      <c r="D1174">
        <v>5</v>
      </c>
      <c r="E1174">
        <v>5</v>
      </c>
      <c r="F1174">
        <v>4</v>
      </c>
      <c r="G1174">
        <v>1</v>
      </c>
      <c r="H1174">
        <v>0</v>
      </c>
    </row>
    <row r="1175" spans="2:8" x14ac:dyDescent="0.25">
      <c r="B1175" t="s">
        <v>46</v>
      </c>
      <c r="C1175" t="s">
        <v>14</v>
      </c>
      <c r="D1175">
        <v>22</v>
      </c>
      <c r="E1175">
        <v>22</v>
      </c>
      <c r="F1175">
        <v>15</v>
      </c>
      <c r="G1175">
        <v>7</v>
      </c>
      <c r="H1175">
        <v>0</v>
      </c>
    </row>
    <row r="1176" spans="2:8" x14ac:dyDescent="0.25">
      <c r="B1176" t="s">
        <v>46</v>
      </c>
      <c r="C1176" t="s">
        <v>15</v>
      </c>
      <c r="D1176">
        <v>16</v>
      </c>
      <c r="E1176">
        <v>15</v>
      </c>
      <c r="F1176">
        <v>8</v>
      </c>
      <c r="G1176">
        <v>7</v>
      </c>
      <c r="H1176">
        <v>0</v>
      </c>
    </row>
    <row r="1177" spans="2:8" x14ac:dyDescent="0.25">
      <c r="B1177" t="s">
        <v>46</v>
      </c>
      <c r="C1177" t="s">
        <v>16</v>
      </c>
      <c r="D1177">
        <v>46</v>
      </c>
      <c r="E1177">
        <v>46</v>
      </c>
      <c r="F1177">
        <v>27</v>
      </c>
      <c r="G1177">
        <v>19</v>
      </c>
      <c r="H1177">
        <v>0</v>
      </c>
    </row>
    <row r="1178" spans="2:8" x14ac:dyDescent="0.25">
      <c r="B1178" t="s">
        <v>46</v>
      </c>
      <c r="C1178" t="s">
        <v>18</v>
      </c>
      <c r="D1178">
        <v>8</v>
      </c>
      <c r="E1178">
        <v>6</v>
      </c>
      <c r="F1178">
        <v>5</v>
      </c>
      <c r="G1178">
        <v>1</v>
      </c>
      <c r="H1178">
        <v>0</v>
      </c>
    </row>
    <row r="1179" spans="2:8" x14ac:dyDescent="0.25">
      <c r="B1179" t="s">
        <v>115</v>
      </c>
      <c r="C1179" t="s">
        <v>4</v>
      </c>
      <c r="D1179">
        <v>5</v>
      </c>
      <c r="E1179">
        <v>4</v>
      </c>
      <c r="F1179">
        <v>3</v>
      </c>
      <c r="G1179">
        <v>1</v>
      </c>
      <c r="H1179">
        <v>0</v>
      </c>
    </row>
    <row r="1180" spans="2:8" x14ac:dyDescent="0.25">
      <c r="B1180" t="s">
        <v>115</v>
      </c>
      <c r="C1180" t="s">
        <v>2</v>
      </c>
      <c r="D1180">
        <v>2</v>
      </c>
      <c r="E1180">
        <v>1</v>
      </c>
      <c r="F1180">
        <v>1</v>
      </c>
      <c r="G1180">
        <v>0</v>
      </c>
      <c r="H1180">
        <v>0</v>
      </c>
    </row>
    <row r="1181" spans="2:8" x14ac:dyDescent="0.25">
      <c r="B1181" t="s">
        <v>115</v>
      </c>
      <c r="C1181" t="s">
        <v>221</v>
      </c>
      <c r="D1181">
        <v>2</v>
      </c>
      <c r="E1181">
        <v>2</v>
      </c>
      <c r="F1181">
        <v>2</v>
      </c>
      <c r="G1181">
        <v>0</v>
      </c>
      <c r="H1181">
        <v>0</v>
      </c>
    </row>
    <row r="1182" spans="2:8" x14ac:dyDescent="0.25">
      <c r="B1182" t="s">
        <v>115</v>
      </c>
      <c r="C1182" t="s">
        <v>223</v>
      </c>
      <c r="D1182">
        <v>5</v>
      </c>
      <c r="E1182">
        <v>5</v>
      </c>
      <c r="F1182">
        <v>5</v>
      </c>
      <c r="G1182">
        <v>0</v>
      </c>
      <c r="H1182">
        <v>0</v>
      </c>
    </row>
    <row r="1183" spans="2:8" x14ac:dyDescent="0.25">
      <c r="B1183" t="s">
        <v>115</v>
      </c>
      <c r="C1183" t="s">
        <v>7</v>
      </c>
      <c r="D1183">
        <v>4</v>
      </c>
      <c r="E1183">
        <v>4</v>
      </c>
      <c r="F1183">
        <v>3</v>
      </c>
      <c r="G1183">
        <v>1</v>
      </c>
      <c r="H1183">
        <v>0</v>
      </c>
    </row>
    <row r="1184" spans="2:8" x14ac:dyDescent="0.25">
      <c r="B1184" t="s">
        <v>115</v>
      </c>
      <c r="C1184" t="s">
        <v>14</v>
      </c>
      <c r="D1184">
        <v>6</v>
      </c>
      <c r="E1184">
        <v>6</v>
      </c>
      <c r="F1184">
        <v>4</v>
      </c>
      <c r="G1184">
        <v>2</v>
      </c>
      <c r="H1184">
        <v>0</v>
      </c>
    </row>
    <row r="1185" spans="2:8" x14ac:dyDescent="0.25">
      <c r="B1185" t="s">
        <v>115</v>
      </c>
      <c r="C1185" t="s">
        <v>15</v>
      </c>
      <c r="D1185">
        <v>7</v>
      </c>
      <c r="E1185">
        <v>7</v>
      </c>
      <c r="F1185">
        <v>4</v>
      </c>
      <c r="G1185">
        <v>3</v>
      </c>
      <c r="H1185">
        <v>0</v>
      </c>
    </row>
    <row r="1186" spans="2:8" x14ac:dyDescent="0.25">
      <c r="B1186" t="s">
        <v>115</v>
      </c>
      <c r="C1186" t="s">
        <v>16</v>
      </c>
      <c r="D1186">
        <v>14</v>
      </c>
      <c r="E1186">
        <v>14</v>
      </c>
      <c r="F1186">
        <v>10</v>
      </c>
      <c r="G1186">
        <v>4</v>
      </c>
      <c r="H1186">
        <v>0</v>
      </c>
    </row>
    <row r="1187" spans="2:8" x14ac:dyDescent="0.25">
      <c r="B1187" t="s">
        <v>115</v>
      </c>
      <c r="C1187" t="s">
        <v>18</v>
      </c>
      <c r="D1187">
        <v>4</v>
      </c>
      <c r="E1187">
        <v>3</v>
      </c>
      <c r="F1187">
        <v>3</v>
      </c>
      <c r="G1187">
        <v>0</v>
      </c>
      <c r="H1187">
        <v>0</v>
      </c>
    </row>
    <row r="1188" spans="2:8" x14ac:dyDescent="0.25">
      <c r="B1188" t="s">
        <v>163</v>
      </c>
      <c r="C1188" t="s">
        <v>221</v>
      </c>
      <c r="D1188">
        <v>17</v>
      </c>
      <c r="E1188">
        <v>16</v>
      </c>
      <c r="F1188">
        <v>13</v>
      </c>
      <c r="G1188">
        <v>3</v>
      </c>
      <c r="H1188">
        <v>0</v>
      </c>
    </row>
    <row r="1189" spans="2:8" x14ac:dyDescent="0.25">
      <c r="B1189" t="s">
        <v>163</v>
      </c>
      <c r="C1189" t="s">
        <v>2</v>
      </c>
      <c r="D1189">
        <v>1</v>
      </c>
      <c r="E1189">
        <v>1</v>
      </c>
      <c r="F1189">
        <v>1</v>
      </c>
      <c r="G1189">
        <v>0</v>
      </c>
      <c r="H1189">
        <v>0</v>
      </c>
    </row>
    <row r="1190" spans="2:8" x14ac:dyDescent="0.25">
      <c r="B1190" t="s">
        <v>163</v>
      </c>
      <c r="C1190" t="s">
        <v>4</v>
      </c>
      <c r="D1190">
        <v>30</v>
      </c>
      <c r="E1190">
        <v>29</v>
      </c>
      <c r="F1190">
        <v>21</v>
      </c>
      <c r="G1190">
        <v>8</v>
      </c>
      <c r="H1190">
        <v>0</v>
      </c>
    </row>
    <row r="1191" spans="2:8" x14ac:dyDescent="0.25">
      <c r="B1191" t="s">
        <v>163</v>
      </c>
      <c r="C1191" t="s">
        <v>223</v>
      </c>
      <c r="D1191">
        <v>21</v>
      </c>
      <c r="E1191">
        <v>20</v>
      </c>
      <c r="F1191">
        <v>14</v>
      </c>
      <c r="G1191">
        <v>6</v>
      </c>
      <c r="H1191">
        <v>0</v>
      </c>
    </row>
    <row r="1192" spans="2:8" x14ac:dyDescent="0.25">
      <c r="B1192" t="s">
        <v>163</v>
      </c>
      <c r="C1192" t="s">
        <v>7</v>
      </c>
      <c r="D1192">
        <v>19</v>
      </c>
      <c r="E1192">
        <v>17</v>
      </c>
      <c r="F1192">
        <v>15</v>
      </c>
      <c r="G1192">
        <v>2</v>
      </c>
      <c r="H1192">
        <v>0</v>
      </c>
    </row>
    <row r="1193" spans="2:8" x14ac:dyDescent="0.25">
      <c r="B1193" t="s">
        <v>163</v>
      </c>
      <c r="C1193" t="s">
        <v>12</v>
      </c>
      <c r="D1193">
        <v>3</v>
      </c>
      <c r="E1193">
        <v>3</v>
      </c>
      <c r="F1193">
        <v>3</v>
      </c>
      <c r="G1193">
        <v>0</v>
      </c>
      <c r="H1193">
        <v>0</v>
      </c>
    </row>
    <row r="1194" spans="2:8" x14ac:dyDescent="0.25">
      <c r="B1194" t="s">
        <v>163</v>
      </c>
      <c r="C1194" t="s">
        <v>14</v>
      </c>
      <c r="D1194">
        <v>6</v>
      </c>
      <c r="E1194">
        <v>4</v>
      </c>
      <c r="F1194">
        <v>2</v>
      </c>
      <c r="G1194">
        <v>2</v>
      </c>
      <c r="H1194">
        <v>0</v>
      </c>
    </row>
    <row r="1195" spans="2:8" x14ac:dyDescent="0.25">
      <c r="B1195" t="s">
        <v>163</v>
      </c>
      <c r="C1195" t="s">
        <v>15</v>
      </c>
      <c r="D1195">
        <v>2</v>
      </c>
      <c r="E1195">
        <v>1</v>
      </c>
      <c r="F1195">
        <v>1</v>
      </c>
      <c r="G1195">
        <v>0</v>
      </c>
      <c r="H1195">
        <v>0</v>
      </c>
    </row>
    <row r="1196" spans="2:8" x14ac:dyDescent="0.25">
      <c r="B1196" t="s">
        <v>163</v>
      </c>
      <c r="C1196" t="s">
        <v>16</v>
      </c>
      <c r="D1196">
        <v>18</v>
      </c>
      <c r="E1196">
        <v>18</v>
      </c>
      <c r="F1196">
        <v>17</v>
      </c>
      <c r="G1196">
        <v>1</v>
      </c>
      <c r="H1196">
        <v>0</v>
      </c>
    </row>
    <row r="1197" spans="2:8" x14ac:dyDescent="0.25">
      <c r="B1197" t="s">
        <v>163</v>
      </c>
      <c r="C1197" t="s">
        <v>18</v>
      </c>
      <c r="D1197">
        <v>11</v>
      </c>
      <c r="E1197">
        <v>6</v>
      </c>
      <c r="F1197">
        <v>6</v>
      </c>
      <c r="G1197">
        <v>0</v>
      </c>
      <c r="H1197">
        <v>0</v>
      </c>
    </row>
    <row r="1198" spans="2:8" x14ac:dyDescent="0.25">
      <c r="B1198" t="s">
        <v>116</v>
      </c>
      <c r="C1198" t="s">
        <v>4</v>
      </c>
      <c r="D1198">
        <v>35</v>
      </c>
      <c r="E1198">
        <v>33</v>
      </c>
      <c r="F1198">
        <v>29</v>
      </c>
      <c r="G1198">
        <v>4</v>
      </c>
      <c r="H1198">
        <v>0</v>
      </c>
    </row>
    <row r="1199" spans="2:8" x14ac:dyDescent="0.25">
      <c r="B1199" t="s">
        <v>116</v>
      </c>
      <c r="C1199" t="s">
        <v>221</v>
      </c>
      <c r="D1199">
        <v>28</v>
      </c>
      <c r="E1199">
        <v>28</v>
      </c>
      <c r="F1199">
        <v>18</v>
      </c>
      <c r="G1199">
        <v>10</v>
      </c>
      <c r="H1199">
        <v>0</v>
      </c>
    </row>
    <row r="1200" spans="2:8" x14ac:dyDescent="0.25">
      <c r="B1200" t="s">
        <v>116</v>
      </c>
      <c r="C1200" t="s">
        <v>223</v>
      </c>
      <c r="D1200">
        <v>10</v>
      </c>
      <c r="E1200">
        <v>9</v>
      </c>
      <c r="F1200">
        <v>5</v>
      </c>
      <c r="G1200">
        <v>4</v>
      </c>
      <c r="H1200">
        <v>0</v>
      </c>
    </row>
    <row r="1201" spans="2:8" x14ac:dyDescent="0.25">
      <c r="B1201" t="s">
        <v>116</v>
      </c>
      <c r="C1201" t="s">
        <v>7</v>
      </c>
      <c r="D1201">
        <v>8</v>
      </c>
      <c r="E1201">
        <v>7</v>
      </c>
      <c r="F1201">
        <v>3</v>
      </c>
      <c r="G1201">
        <v>4</v>
      </c>
      <c r="H1201">
        <v>0</v>
      </c>
    </row>
    <row r="1202" spans="2:8" x14ac:dyDescent="0.25">
      <c r="B1202" t="s">
        <v>116</v>
      </c>
      <c r="C1202" t="s">
        <v>13</v>
      </c>
      <c r="D1202">
        <v>3</v>
      </c>
      <c r="E1202">
        <v>0</v>
      </c>
      <c r="F1202">
        <v>0</v>
      </c>
      <c r="G1202">
        <v>0</v>
      </c>
      <c r="H1202">
        <v>0</v>
      </c>
    </row>
    <row r="1203" spans="2:8" x14ac:dyDescent="0.25">
      <c r="B1203" t="s">
        <v>116</v>
      </c>
      <c r="C1203" t="s">
        <v>14</v>
      </c>
      <c r="D1203">
        <v>7</v>
      </c>
      <c r="E1203">
        <v>5</v>
      </c>
      <c r="F1203">
        <v>2</v>
      </c>
      <c r="G1203">
        <v>3</v>
      </c>
      <c r="H1203">
        <v>0</v>
      </c>
    </row>
    <row r="1204" spans="2:8" x14ac:dyDescent="0.25">
      <c r="B1204" t="s">
        <v>116</v>
      </c>
      <c r="C1204" t="s">
        <v>16</v>
      </c>
      <c r="D1204">
        <v>34</v>
      </c>
      <c r="E1204">
        <v>34</v>
      </c>
      <c r="F1204">
        <v>19</v>
      </c>
      <c r="G1204">
        <v>15</v>
      </c>
      <c r="H1204">
        <v>0</v>
      </c>
    </row>
    <row r="1205" spans="2:8" x14ac:dyDescent="0.25">
      <c r="B1205" t="s">
        <v>116</v>
      </c>
      <c r="C1205" t="s">
        <v>18</v>
      </c>
      <c r="D1205">
        <v>5</v>
      </c>
      <c r="E1205">
        <v>2</v>
      </c>
      <c r="F1205">
        <v>2</v>
      </c>
      <c r="G1205">
        <v>0</v>
      </c>
      <c r="H1205">
        <v>0</v>
      </c>
    </row>
    <row r="1206" spans="2:8" x14ac:dyDescent="0.25">
      <c r="B1206" t="s">
        <v>117</v>
      </c>
      <c r="C1206" t="s">
        <v>223</v>
      </c>
      <c r="D1206">
        <v>18</v>
      </c>
      <c r="E1206">
        <v>18</v>
      </c>
      <c r="F1206">
        <v>11</v>
      </c>
      <c r="G1206">
        <v>7</v>
      </c>
      <c r="H1206">
        <v>0</v>
      </c>
    </row>
    <row r="1207" spans="2:8" x14ac:dyDescent="0.25">
      <c r="B1207" t="s">
        <v>117</v>
      </c>
      <c r="C1207" t="s">
        <v>2</v>
      </c>
      <c r="D1207">
        <v>1</v>
      </c>
      <c r="E1207">
        <v>1</v>
      </c>
      <c r="F1207">
        <v>1</v>
      </c>
      <c r="G1207">
        <v>0</v>
      </c>
      <c r="H1207">
        <v>0</v>
      </c>
    </row>
    <row r="1208" spans="2:8" x14ac:dyDescent="0.25">
      <c r="B1208" t="s">
        <v>117</v>
      </c>
      <c r="C1208" t="s">
        <v>221</v>
      </c>
      <c r="D1208">
        <v>11</v>
      </c>
      <c r="E1208">
        <v>10</v>
      </c>
      <c r="F1208">
        <v>9</v>
      </c>
      <c r="G1208">
        <v>1</v>
      </c>
      <c r="H1208">
        <v>1</v>
      </c>
    </row>
    <row r="1209" spans="2:8" x14ac:dyDescent="0.25">
      <c r="B1209" t="s">
        <v>117</v>
      </c>
      <c r="C1209" t="s">
        <v>4</v>
      </c>
      <c r="D1209">
        <v>10</v>
      </c>
      <c r="E1209">
        <v>10</v>
      </c>
      <c r="F1209">
        <v>8</v>
      </c>
      <c r="G1209">
        <v>2</v>
      </c>
      <c r="H1209">
        <v>0</v>
      </c>
    </row>
    <row r="1210" spans="2:8" x14ac:dyDescent="0.25">
      <c r="B1210" t="s">
        <v>117</v>
      </c>
      <c r="C1210" t="s">
        <v>7</v>
      </c>
      <c r="D1210">
        <v>10</v>
      </c>
      <c r="E1210">
        <v>10</v>
      </c>
      <c r="F1210">
        <v>9</v>
      </c>
      <c r="G1210">
        <v>1</v>
      </c>
      <c r="H1210">
        <v>0</v>
      </c>
    </row>
    <row r="1211" spans="2:8" x14ac:dyDescent="0.25">
      <c r="B1211" t="s">
        <v>117</v>
      </c>
      <c r="C1211" t="s">
        <v>12</v>
      </c>
      <c r="D1211">
        <v>1</v>
      </c>
      <c r="E1211">
        <v>1</v>
      </c>
      <c r="F1211">
        <v>1</v>
      </c>
      <c r="G1211">
        <v>0</v>
      </c>
      <c r="H1211">
        <v>0</v>
      </c>
    </row>
    <row r="1212" spans="2:8" x14ac:dyDescent="0.25">
      <c r="B1212" t="s">
        <v>117</v>
      </c>
      <c r="C1212" t="s">
        <v>14</v>
      </c>
      <c r="D1212">
        <v>6</v>
      </c>
      <c r="E1212">
        <v>6</v>
      </c>
      <c r="F1212">
        <v>4</v>
      </c>
      <c r="G1212">
        <v>2</v>
      </c>
      <c r="H1212">
        <v>0</v>
      </c>
    </row>
    <row r="1213" spans="2:8" x14ac:dyDescent="0.25">
      <c r="B1213" t="s">
        <v>117</v>
      </c>
      <c r="C1213" t="s">
        <v>15</v>
      </c>
      <c r="D1213">
        <v>4</v>
      </c>
      <c r="E1213">
        <v>4</v>
      </c>
      <c r="F1213">
        <v>4</v>
      </c>
      <c r="G1213">
        <v>0</v>
      </c>
      <c r="H1213">
        <v>0</v>
      </c>
    </row>
    <row r="1214" spans="2:8" x14ac:dyDescent="0.25">
      <c r="B1214" t="s">
        <v>117</v>
      </c>
      <c r="C1214" t="s">
        <v>16</v>
      </c>
      <c r="D1214">
        <v>21</v>
      </c>
      <c r="E1214">
        <v>21</v>
      </c>
      <c r="F1214">
        <v>16</v>
      </c>
      <c r="G1214">
        <v>5</v>
      </c>
      <c r="H1214">
        <v>0</v>
      </c>
    </row>
    <row r="1215" spans="2:8" x14ac:dyDescent="0.25">
      <c r="B1215" t="s">
        <v>117</v>
      </c>
      <c r="C1215" t="s">
        <v>18</v>
      </c>
      <c r="D1215">
        <v>7</v>
      </c>
      <c r="E1215">
        <v>7</v>
      </c>
      <c r="F1215">
        <v>7</v>
      </c>
      <c r="G1215">
        <v>0</v>
      </c>
      <c r="H1215">
        <v>0</v>
      </c>
    </row>
    <row r="1216" spans="2:8" x14ac:dyDescent="0.25">
      <c r="B1216" t="s">
        <v>118</v>
      </c>
      <c r="C1216" t="s">
        <v>221</v>
      </c>
      <c r="D1216">
        <v>19</v>
      </c>
      <c r="E1216">
        <v>18</v>
      </c>
      <c r="F1216">
        <v>18</v>
      </c>
      <c r="G1216">
        <v>0</v>
      </c>
      <c r="H1216">
        <v>0</v>
      </c>
    </row>
    <row r="1217" spans="2:8" x14ac:dyDescent="0.25">
      <c r="B1217" t="s">
        <v>118</v>
      </c>
      <c r="C1217" t="s">
        <v>2</v>
      </c>
      <c r="D1217">
        <v>2</v>
      </c>
      <c r="E1217">
        <v>2</v>
      </c>
      <c r="F1217">
        <v>2</v>
      </c>
      <c r="G1217">
        <v>0</v>
      </c>
      <c r="H1217">
        <v>0</v>
      </c>
    </row>
    <row r="1218" spans="2:8" x14ac:dyDescent="0.25">
      <c r="B1218" t="s">
        <v>118</v>
      </c>
      <c r="C1218" t="s">
        <v>4</v>
      </c>
      <c r="D1218">
        <v>30</v>
      </c>
      <c r="E1218">
        <v>27</v>
      </c>
      <c r="F1218">
        <v>22</v>
      </c>
      <c r="G1218">
        <v>5</v>
      </c>
      <c r="H1218">
        <v>0</v>
      </c>
    </row>
    <row r="1219" spans="2:8" x14ac:dyDescent="0.25">
      <c r="B1219" t="s">
        <v>118</v>
      </c>
      <c r="C1219" t="s">
        <v>223</v>
      </c>
      <c r="D1219">
        <v>20</v>
      </c>
      <c r="E1219">
        <v>19</v>
      </c>
      <c r="F1219">
        <v>14</v>
      </c>
      <c r="G1219">
        <v>5</v>
      </c>
      <c r="H1219">
        <v>0</v>
      </c>
    </row>
    <row r="1220" spans="2:8" x14ac:dyDescent="0.25">
      <c r="B1220" t="s">
        <v>118</v>
      </c>
      <c r="C1220" t="s">
        <v>7</v>
      </c>
      <c r="D1220">
        <v>12</v>
      </c>
      <c r="E1220">
        <v>12</v>
      </c>
      <c r="F1220">
        <v>8</v>
      </c>
      <c r="G1220">
        <v>4</v>
      </c>
      <c r="H1220">
        <v>0</v>
      </c>
    </row>
    <row r="1221" spans="2:8" x14ac:dyDescent="0.25">
      <c r="B1221" t="s">
        <v>118</v>
      </c>
      <c r="C1221" t="s">
        <v>12</v>
      </c>
      <c r="D1221">
        <v>4</v>
      </c>
      <c r="E1221">
        <v>4</v>
      </c>
      <c r="F1221">
        <v>4</v>
      </c>
      <c r="G1221">
        <v>0</v>
      </c>
      <c r="H1221">
        <v>0</v>
      </c>
    </row>
    <row r="1222" spans="2:8" x14ac:dyDescent="0.25">
      <c r="B1222" t="s">
        <v>118</v>
      </c>
      <c r="C1222" t="s">
        <v>13</v>
      </c>
      <c r="D1222">
        <v>5</v>
      </c>
      <c r="E1222">
        <v>4</v>
      </c>
      <c r="F1222">
        <v>4</v>
      </c>
      <c r="G1222">
        <v>0</v>
      </c>
      <c r="H1222">
        <v>0</v>
      </c>
    </row>
    <row r="1223" spans="2:8" x14ac:dyDescent="0.25">
      <c r="B1223" t="s">
        <v>118</v>
      </c>
      <c r="C1223" t="s">
        <v>14</v>
      </c>
      <c r="D1223">
        <v>15</v>
      </c>
      <c r="E1223">
        <v>14</v>
      </c>
      <c r="F1223">
        <v>12</v>
      </c>
      <c r="G1223">
        <v>2</v>
      </c>
      <c r="H1223">
        <v>0</v>
      </c>
    </row>
    <row r="1224" spans="2:8" x14ac:dyDescent="0.25">
      <c r="B1224" t="s">
        <v>118</v>
      </c>
      <c r="C1224" t="s">
        <v>15</v>
      </c>
      <c r="D1224">
        <v>10</v>
      </c>
      <c r="E1224">
        <v>10</v>
      </c>
      <c r="F1224">
        <v>9</v>
      </c>
      <c r="G1224">
        <v>1</v>
      </c>
      <c r="H1224">
        <v>0</v>
      </c>
    </row>
    <row r="1225" spans="2:8" x14ac:dyDescent="0.25">
      <c r="B1225" t="s">
        <v>118</v>
      </c>
      <c r="C1225" t="s">
        <v>16</v>
      </c>
      <c r="D1225">
        <v>29</v>
      </c>
      <c r="E1225">
        <v>29</v>
      </c>
      <c r="F1225">
        <v>25</v>
      </c>
      <c r="G1225">
        <v>4</v>
      </c>
      <c r="H1225">
        <v>0</v>
      </c>
    </row>
    <row r="1226" spans="2:8" x14ac:dyDescent="0.25">
      <c r="B1226" t="s">
        <v>149</v>
      </c>
      <c r="C1226" t="s">
        <v>7</v>
      </c>
      <c r="D1226">
        <v>9</v>
      </c>
      <c r="E1226">
        <v>9</v>
      </c>
      <c r="F1226">
        <v>9</v>
      </c>
      <c r="G1226">
        <v>0</v>
      </c>
      <c r="H1226">
        <v>0</v>
      </c>
    </row>
    <row r="1227" spans="2:8" x14ac:dyDescent="0.25">
      <c r="B1227" t="s">
        <v>149</v>
      </c>
      <c r="C1227" t="s">
        <v>4</v>
      </c>
      <c r="D1227">
        <v>34</v>
      </c>
      <c r="E1227">
        <v>27</v>
      </c>
      <c r="F1227">
        <v>16</v>
      </c>
      <c r="G1227">
        <v>11</v>
      </c>
      <c r="H1227">
        <v>0</v>
      </c>
    </row>
    <row r="1228" spans="2:8" x14ac:dyDescent="0.25">
      <c r="B1228" t="s">
        <v>149</v>
      </c>
      <c r="C1228" t="s">
        <v>223</v>
      </c>
      <c r="D1228">
        <v>21</v>
      </c>
      <c r="E1228">
        <v>19</v>
      </c>
      <c r="F1228">
        <v>17</v>
      </c>
      <c r="G1228">
        <v>2</v>
      </c>
      <c r="H1228">
        <v>1</v>
      </c>
    </row>
    <row r="1229" spans="2:8" x14ac:dyDescent="0.25">
      <c r="B1229" t="s">
        <v>149</v>
      </c>
      <c r="C1229" t="s">
        <v>221</v>
      </c>
      <c r="D1229">
        <v>8</v>
      </c>
      <c r="E1229">
        <v>7</v>
      </c>
      <c r="F1229">
        <v>7</v>
      </c>
      <c r="G1229">
        <v>0</v>
      </c>
      <c r="H1229">
        <v>0</v>
      </c>
    </row>
    <row r="1230" spans="2:8" x14ac:dyDescent="0.25">
      <c r="B1230" t="s">
        <v>149</v>
      </c>
      <c r="C1230" t="s">
        <v>12</v>
      </c>
      <c r="D1230">
        <v>10</v>
      </c>
      <c r="E1230">
        <v>10</v>
      </c>
      <c r="F1230">
        <v>10</v>
      </c>
      <c r="G1230">
        <v>0</v>
      </c>
      <c r="H1230">
        <v>0</v>
      </c>
    </row>
    <row r="1231" spans="2:8" x14ac:dyDescent="0.25">
      <c r="B1231" t="s">
        <v>149</v>
      </c>
      <c r="C1231" t="s">
        <v>16</v>
      </c>
      <c r="D1231">
        <v>17</v>
      </c>
      <c r="E1231">
        <v>16</v>
      </c>
      <c r="F1231">
        <v>13</v>
      </c>
      <c r="G1231">
        <v>3</v>
      </c>
      <c r="H1231">
        <v>0</v>
      </c>
    </row>
    <row r="1232" spans="2:8" x14ac:dyDescent="0.25">
      <c r="B1232" t="s">
        <v>149</v>
      </c>
      <c r="C1232" t="s">
        <v>18</v>
      </c>
      <c r="D1232">
        <v>4</v>
      </c>
      <c r="E1232">
        <v>2</v>
      </c>
      <c r="F1232">
        <v>2</v>
      </c>
      <c r="G1232">
        <v>0</v>
      </c>
      <c r="H1232">
        <v>0</v>
      </c>
    </row>
    <row r="1233" spans="2:8" x14ac:dyDescent="0.25">
      <c r="B1233" t="s">
        <v>150</v>
      </c>
      <c r="C1233" t="s">
        <v>223</v>
      </c>
      <c r="D1233">
        <v>7</v>
      </c>
      <c r="E1233">
        <v>7</v>
      </c>
      <c r="F1233">
        <v>6</v>
      </c>
      <c r="G1233">
        <v>1</v>
      </c>
      <c r="H1233">
        <v>0</v>
      </c>
    </row>
    <row r="1234" spans="2:8" x14ac:dyDescent="0.25">
      <c r="B1234" t="s">
        <v>150</v>
      </c>
      <c r="C1234" t="s">
        <v>221</v>
      </c>
      <c r="D1234">
        <v>5</v>
      </c>
      <c r="E1234">
        <v>5</v>
      </c>
      <c r="F1234">
        <v>4</v>
      </c>
      <c r="G1234">
        <v>1</v>
      </c>
      <c r="H1234">
        <v>0</v>
      </c>
    </row>
    <row r="1235" spans="2:8" x14ac:dyDescent="0.25">
      <c r="B1235" t="s">
        <v>150</v>
      </c>
      <c r="C1235" t="s">
        <v>4</v>
      </c>
      <c r="D1235">
        <v>2</v>
      </c>
      <c r="E1235">
        <v>2</v>
      </c>
      <c r="F1235">
        <v>1</v>
      </c>
      <c r="G1235">
        <v>1</v>
      </c>
      <c r="H1235">
        <v>0</v>
      </c>
    </row>
    <row r="1236" spans="2:8" x14ac:dyDescent="0.25">
      <c r="B1236" t="s">
        <v>150</v>
      </c>
      <c r="C1236" t="s">
        <v>7</v>
      </c>
      <c r="D1236">
        <v>3</v>
      </c>
      <c r="E1236">
        <v>3</v>
      </c>
      <c r="F1236">
        <v>2</v>
      </c>
      <c r="G1236">
        <v>1</v>
      </c>
      <c r="H1236">
        <v>0</v>
      </c>
    </row>
    <row r="1237" spans="2:8" x14ac:dyDescent="0.25">
      <c r="B1237" t="s">
        <v>150</v>
      </c>
      <c r="C1237" t="s">
        <v>12</v>
      </c>
      <c r="D1237">
        <v>2</v>
      </c>
      <c r="E1237">
        <v>2</v>
      </c>
      <c r="F1237">
        <v>2</v>
      </c>
      <c r="G1237">
        <v>0</v>
      </c>
      <c r="H1237">
        <v>0</v>
      </c>
    </row>
    <row r="1238" spans="2:8" x14ac:dyDescent="0.25">
      <c r="B1238" t="s">
        <v>150</v>
      </c>
      <c r="C1238" t="s">
        <v>15</v>
      </c>
      <c r="D1238">
        <v>2</v>
      </c>
      <c r="E1238">
        <v>1</v>
      </c>
      <c r="F1238">
        <v>1</v>
      </c>
      <c r="G1238">
        <v>0</v>
      </c>
      <c r="H1238">
        <v>1</v>
      </c>
    </row>
    <row r="1239" spans="2:8" x14ac:dyDescent="0.25">
      <c r="B1239" t="s">
        <v>150</v>
      </c>
      <c r="C1239" t="s">
        <v>16</v>
      </c>
      <c r="D1239">
        <v>8</v>
      </c>
      <c r="E1239">
        <v>8</v>
      </c>
      <c r="F1239">
        <v>7</v>
      </c>
      <c r="G1239">
        <v>1</v>
      </c>
      <c r="H1239">
        <v>0</v>
      </c>
    </row>
    <row r="1240" spans="2:8" x14ac:dyDescent="0.25">
      <c r="B1240" t="s">
        <v>119</v>
      </c>
      <c r="C1240" t="s">
        <v>223</v>
      </c>
      <c r="D1240">
        <v>220</v>
      </c>
      <c r="E1240">
        <v>22</v>
      </c>
      <c r="F1240">
        <v>13</v>
      </c>
      <c r="G1240">
        <v>9</v>
      </c>
      <c r="H1240">
        <v>0</v>
      </c>
    </row>
    <row r="1241" spans="2:8" x14ac:dyDescent="0.25">
      <c r="B1241" t="s">
        <v>119</v>
      </c>
      <c r="C1241" t="s">
        <v>221</v>
      </c>
      <c r="D1241">
        <v>4</v>
      </c>
      <c r="E1241">
        <v>4</v>
      </c>
      <c r="F1241">
        <v>3</v>
      </c>
      <c r="G1241">
        <v>1</v>
      </c>
      <c r="H1241">
        <v>0</v>
      </c>
    </row>
    <row r="1242" spans="2:8" x14ac:dyDescent="0.25">
      <c r="B1242" t="s">
        <v>119</v>
      </c>
      <c r="C1242" t="s">
        <v>4</v>
      </c>
      <c r="D1242">
        <v>4</v>
      </c>
      <c r="E1242">
        <v>4</v>
      </c>
      <c r="F1242">
        <v>2</v>
      </c>
      <c r="G1242">
        <v>2</v>
      </c>
      <c r="H1242">
        <v>0</v>
      </c>
    </row>
    <row r="1243" spans="2:8" x14ac:dyDescent="0.25">
      <c r="B1243" t="s">
        <v>119</v>
      </c>
      <c r="C1243" t="s">
        <v>7</v>
      </c>
      <c r="D1243">
        <v>7</v>
      </c>
      <c r="E1243">
        <v>7</v>
      </c>
      <c r="F1243">
        <v>6</v>
      </c>
      <c r="G1243">
        <v>1</v>
      </c>
      <c r="H1243">
        <v>0</v>
      </c>
    </row>
    <row r="1244" spans="2:8" x14ac:dyDescent="0.25">
      <c r="B1244" t="s">
        <v>119</v>
      </c>
      <c r="C1244" t="s">
        <v>12</v>
      </c>
      <c r="D1244">
        <v>1</v>
      </c>
      <c r="E1244">
        <v>1</v>
      </c>
      <c r="F1244">
        <v>1</v>
      </c>
      <c r="G1244">
        <v>0</v>
      </c>
      <c r="H1244">
        <v>0</v>
      </c>
    </row>
    <row r="1245" spans="2:8" x14ac:dyDescent="0.25">
      <c r="B1245" t="s">
        <v>119</v>
      </c>
      <c r="C1245" t="s">
        <v>14</v>
      </c>
      <c r="D1245">
        <v>1</v>
      </c>
      <c r="E1245">
        <v>1</v>
      </c>
      <c r="F1245">
        <v>1</v>
      </c>
      <c r="G1245">
        <v>0</v>
      </c>
      <c r="H1245">
        <v>0</v>
      </c>
    </row>
    <row r="1246" spans="2:8" x14ac:dyDescent="0.25">
      <c r="B1246" t="s">
        <v>119</v>
      </c>
      <c r="C1246" t="s">
        <v>16</v>
      </c>
      <c r="D1246">
        <v>10</v>
      </c>
      <c r="E1246">
        <v>10</v>
      </c>
      <c r="F1246">
        <v>10</v>
      </c>
      <c r="G1246">
        <v>0</v>
      </c>
      <c r="H1246">
        <v>0</v>
      </c>
    </row>
    <row r="1247" spans="2:8" x14ac:dyDescent="0.25">
      <c r="B1247" t="s">
        <v>119</v>
      </c>
      <c r="C1247" t="s">
        <v>18</v>
      </c>
      <c r="D1247">
        <v>6</v>
      </c>
      <c r="E1247">
        <v>6</v>
      </c>
      <c r="F1247">
        <v>6</v>
      </c>
      <c r="G1247">
        <v>0</v>
      </c>
      <c r="H1247">
        <v>0</v>
      </c>
    </row>
    <row r="1248" spans="2:8" x14ac:dyDescent="0.25">
      <c r="B1248" t="s">
        <v>120</v>
      </c>
      <c r="C1248" t="s">
        <v>2</v>
      </c>
      <c r="D1248">
        <v>1</v>
      </c>
      <c r="E1248">
        <v>1</v>
      </c>
      <c r="F1248">
        <v>1</v>
      </c>
      <c r="G1248">
        <v>0</v>
      </c>
      <c r="H1248">
        <v>0</v>
      </c>
    </row>
    <row r="1249" spans="2:8" x14ac:dyDescent="0.25">
      <c r="B1249" t="s">
        <v>120</v>
      </c>
      <c r="C1249" t="s">
        <v>221</v>
      </c>
      <c r="D1249">
        <v>48</v>
      </c>
      <c r="E1249">
        <v>44</v>
      </c>
      <c r="F1249">
        <v>29</v>
      </c>
      <c r="G1249">
        <v>15</v>
      </c>
      <c r="H1249">
        <v>0</v>
      </c>
    </row>
    <row r="1250" spans="2:8" x14ac:dyDescent="0.25">
      <c r="B1250" t="s">
        <v>120</v>
      </c>
      <c r="C1250" t="s">
        <v>4</v>
      </c>
      <c r="D1250">
        <v>55</v>
      </c>
      <c r="E1250">
        <v>50</v>
      </c>
      <c r="F1250">
        <v>39</v>
      </c>
      <c r="G1250">
        <v>11</v>
      </c>
      <c r="H1250">
        <v>0</v>
      </c>
    </row>
    <row r="1251" spans="2:8" x14ac:dyDescent="0.25">
      <c r="B1251" t="s">
        <v>120</v>
      </c>
      <c r="C1251" t="s">
        <v>226</v>
      </c>
      <c r="D1251">
        <v>2</v>
      </c>
      <c r="E1251">
        <v>2</v>
      </c>
      <c r="F1251">
        <v>2</v>
      </c>
      <c r="G1251">
        <v>0</v>
      </c>
      <c r="H1251">
        <v>0</v>
      </c>
    </row>
    <row r="1252" spans="2:8" x14ac:dyDescent="0.25">
      <c r="B1252" t="s">
        <v>120</v>
      </c>
      <c r="C1252" t="s">
        <v>223</v>
      </c>
      <c r="D1252">
        <v>59</v>
      </c>
      <c r="E1252">
        <v>59</v>
      </c>
      <c r="F1252">
        <v>49</v>
      </c>
      <c r="G1252">
        <v>10</v>
      </c>
      <c r="H1252">
        <v>0</v>
      </c>
    </row>
    <row r="1253" spans="2:8" x14ac:dyDescent="0.25">
      <c r="B1253" t="s">
        <v>120</v>
      </c>
      <c r="C1253" t="s">
        <v>7</v>
      </c>
      <c r="D1253">
        <v>18</v>
      </c>
      <c r="E1253">
        <v>18</v>
      </c>
      <c r="F1253">
        <v>17</v>
      </c>
      <c r="G1253">
        <v>1</v>
      </c>
      <c r="H1253">
        <v>0</v>
      </c>
    </row>
    <row r="1254" spans="2:8" x14ac:dyDescent="0.25">
      <c r="B1254" t="s">
        <v>120</v>
      </c>
      <c r="C1254" t="s">
        <v>12</v>
      </c>
      <c r="D1254">
        <v>4</v>
      </c>
      <c r="E1254">
        <v>3</v>
      </c>
      <c r="F1254">
        <v>3</v>
      </c>
      <c r="G1254">
        <v>0</v>
      </c>
      <c r="H1254">
        <v>0</v>
      </c>
    </row>
    <row r="1255" spans="2:8" x14ac:dyDescent="0.25">
      <c r="B1255" t="s">
        <v>120</v>
      </c>
      <c r="C1255" t="s">
        <v>13</v>
      </c>
      <c r="D1255">
        <v>4</v>
      </c>
      <c r="E1255">
        <v>4</v>
      </c>
      <c r="F1255">
        <v>4</v>
      </c>
      <c r="G1255">
        <v>0</v>
      </c>
      <c r="H1255">
        <v>0</v>
      </c>
    </row>
    <row r="1256" spans="2:8" x14ac:dyDescent="0.25">
      <c r="B1256" t="s">
        <v>120</v>
      </c>
      <c r="C1256" t="s">
        <v>14</v>
      </c>
      <c r="D1256">
        <v>21</v>
      </c>
      <c r="E1256">
        <v>21</v>
      </c>
      <c r="F1256">
        <v>21</v>
      </c>
      <c r="G1256">
        <v>0</v>
      </c>
      <c r="H1256">
        <v>0</v>
      </c>
    </row>
    <row r="1257" spans="2:8" x14ac:dyDescent="0.25">
      <c r="B1257" t="s">
        <v>120</v>
      </c>
      <c r="C1257" t="s">
        <v>16</v>
      </c>
      <c r="D1257">
        <v>63</v>
      </c>
      <c r="E1257">
        <v>63</v>
      </c>
      <c r="F1257">
        <v>59</v>
      </c>
      <c r="G1257">
        <v>4</v>
      </c>
      <c r="H1257">
        <v>0</v>
      </c>
    </row>
    <row r="1258" spans="2:8" x14ac:dyDescent="0.25">
      <c r="B1258" t="s">
        <v>120</v>
      </c>
      <c r="C1258" t="s">
        <v>18</v>
      </c>
      <c r="D1258">
        <v>14</v>
      </c>
      <c r="E1258">
        <v>14</v>
      </c>
      <c r="F1258">
        <v>14</v>
      </c>
      <c r="G1258">
        <v>0</v>
      </c>
      <c r="H1258">
        <v>0</v>
      </c>
    </row>
    <row r="1259" spans="2:8" x14ac:dyDescent="0.25">
      <c r="B1259" t="s">
        <v>121</v>
      </c>
      <c r="C1259" t="s">
        <v>223</v>
      </c>
      <c r="D1259">
        <v>8</v>
      </c>
      <c r="E1259">
        <v>8</v>
      </c>
      <c r="F1259">
        <v>8</v>
      </c>
      <c r="G1259">
        <v>0</v>
      </c>
      <c r="H1259">
        <v>0</v>
      </c>
    </row>
    <row r="1260" spans="2:8" x14ac:dyDescent="0.25">
      <c r="B1260" t="s">
        <v>121</v>
      </c>
      <c r="C1260" t="s">
        <v>221</v>
      </c>
      <c r="D1260">
        <v>5</v>
      </c>
      <c r="E1260">
        <v>5</v>
      </c>
      <c r="F1260">
        <v>5</v>
      </c>
      <c r="G1260">
        <v>0</v>
      </c>
      <c r="H1260">
        <v>0</v>
      </c>
    </row>
    <row r="1261" spans="2:8" x14ac:dyDescent="0.25">
      <c r="B1261" t="s">
        <v>121</v>
      </c>
      <c r="C1261" t="s">
        <v>4</v>
      </c>
      <c r="D1261">
        <v>10</v>
      </c>
      <c r="E1261">
        <v>10</v>
      </c>
      <c r="F1261">
        <v>9</v>
      </c>
      <c r="G1261">
        <v>1</v>
      </c>
      <c r="H1261">
        <v>0</v>
      </c>
    </row>
    <row r="1262" spans="2:8" x14ac:dyDescent="0.25">
      <c r="B1262" t="s">
        <v>121</v>
      </c>
      <c r="C1262" t="s">
        <v>7</v>
      </c>
      <c r="D1262">
        <v>3</v>
      </c>
      <c r="E1262">
        <v>3</v>
      </c>
      <c r="F1262">
        <v>3</v>
      </c>
      <c r="G1262">
        <v>0</v>
      </c>
      <c r="H1262">
        <v>0</v>
      </c>
    </row>
    <row r="1263" spans="2:8" x14ac:dyDescent="0.25">
      <c r="B1263" t="s">
        <v>121</v>
      </c>
      <c r="C1263" t="s">
        <v>12</v>
      </c>
      <c r="D1263">
        <v>1</v>
      </c>
      <c r="E1263">
        <v>1</v>
      </c>
      <c r="F1263">
        <v>1</v>
      </c>
      <c r="G1263">
        <v>0</v>
      </c>
      <c r="H1263">
        <v>0</v>
      </c>
    </row>
    <row r="1264" spans="2:8" x14ac:dyDescent="0.25">
      <c r="B1264" t="s">
        <v>121</v>
      </c>
      <c r="C1264" t="s">
        <v>16</v>
      </c>
      <c r="D1264">
        <v>3</v>
      </c>
      <c r="E1264">
        <v>3</v>
      </c>
      <c r="F1264">
        <v>3</v>
      </c>
      <c r="G1264">
        <v>0</v>
      </c>
      <c r="H1264">
        <v>0</v>
      </c>
    </row>
    <row r="1265" spans="2:8" x14ac:dyDescent="0.25">
      <c r="B1265" t="s">
        <v>121</v>
      </c>
      <c r="C1265" t="s">
        <v>18</v>
      </c>
      <c r="D1265">
        <v>1</v>
      </c>
      <c r="E1265">
        <v>1</v>
      </c>
      <c r="F1265">
        <v>1</v>
      </c>
      <c r="G1265">
        <v>0</v>
      </c>
      <c r="H1265">
        <v>0</v>
      </c>
    </row>
    <row r="1266" spans="2:8" x14ac:dyDescent="0.25">
      <c r="B1266" t="s">
        <v>121</v>
      </c>
      <c r="C1266" t="s">
        <v>14</v>
      </c>
      <c r="D1266">
        <v>1</v>
      </c>
      <c r="E1266">
        <v>0</v>
      </c>
      <c r="F1266">
        <v>0</v>
      </c>
      <c r="G1266">
        <v>0</v>
      </c>
      <c r="H1266">
        <v>0</v>
      </c>
    </row>
    <row r="1267" spans="2:8" x14ac:dyDescent="0.25">
      <c r="B1267" t="s">
        <v>164</v>
      </c>
      <c r="C1267" t="s">
        <v>221</v>
      </c>
      <c r="D1267">
        <v>20</v>
      </c>
      <c r="E1267">
        <v>19</v>
      </c>
      <c r="F1267">
        <v>15</v>
      </c>
      <c r="G1267">
        <v>4</v>
      </c>
      <c r="H1267">
        <v>0</v>
      </c>
    </row>
    <row r="1268" spans="2:8" x14ac:dyDescent="0.25">
      <c r="B1268" t="s">
        <v>164</v>
      </c>
      <c r="C1268" t="s">
        <v>2</v>
      </c>
      <c r="D1268">
        <v>3</v>
      </c>
      <c r="E1268">
        <v>3</v>
      </c>
      <c r="F1268">
        <v>3</v>
      </c>
      <c r="G1268">
        <v>0</v>
      </c>
      <c r="H1268">
        <v>0</v>
      </c>
    </row>
    <row r="1269" spans="2:8" x14ac:dyDescent="0.25">
      <c r="B1269" t="s">
        <v>164</v>
      </c>
      <c r="C1269" t="s">
        <v>4</v>
      </c>
      <c r="D1269">
        <v>53</v>
      </c>
      <c r="E1269">
        <v>43</v>
      </c>
      <c r="F1269">
        <v>43</v>
      </c>
      <c r="G1269">
        <v>0</v>
      </c>
      <c r="H1269">
        <v>0</v>
      </c>
    </row>
    <row r="1270" spans="2:8" x14ac:dyDescent="0.25">
      <c r="B1270" t="s">
        <v>164</v>
      </c>
      <c r="C1270" t="s">
        <v>223</v>
      </c>
      <c r="D1270">
        <v>57</v>
      </c>
      <c r="E1270">
        <v>48</v>
      </c>
      <c r="F1270">
        <v>38</v>
      </c>
      <c r="G1270">
        <v>10</v>
      </c>
      <c r="H1270">
        <v>0</v>
      </c>
    </row>
    <row r="1271" spans="2:8" x14ac:dyDescent="0.25">
      <c r="B1271" t="s">
        <v>164</v>
      </c>
      <c r="C1271" t="s">
        <v>7</v>
      </c>
      <c r="D1271">
        <v>11</v>
      </c>
      <c r="E1271">
        <v>10</v>
      </c>
      <c r="F1271">
        <v>9</v>
      </c>
      <c r="G1271">
        <v>1</v>
      </c>
      <c r="H1271">
        <v>0</v>
      </c>
    </row>
    <row r="1272" spans="2:8" x14ac:dyDescent="0.25">
      <c r="B1272" t="s">
        <v>164</v>
      </c>
      <c r="C1272" t="s">
        <v>12</v>
      </c>
      <c r="D1272">
        <v>30</v>
      </c>
      <c r="E1272">
        <v>28</v>
      </c>
      <c r="F1272">
        <v>28</v>
      </c>
      <c r="G1272">
        <v>0</v>
      </c>
      <c r="H1272">
        <v>0</v>
      </c>
    </row>
    <row r="1273" spans="2:8" x14ac:dyDescent="0.25">
      <c r="B1273" t="s">
        <v>164</v>
      </c>
      <c r="C1273" t="s">
        <v>13</v>
      </c>
      <c r="D1273">
        <v>2</v>
      </c>
      <c r="E1273">
        <v>1</v>
      </c>
      <c r="F1273">
        <v>1</v>
      </c>
      <c r="G1273">
        <v>0</v>
      </c>
      <c r="H1273">
        <v>0</v>
      </c>
    </row>
    <row r="1274" spans="2:8" x14ac:dyDescent="0.25">
      <c r="B1274" t="s">
        <v>164</v>
      </c>
      <c r="C1274" t="s">
        <v>14</v>
      </c>
      <c r="D1274">
        <v>25</v>
      </c>
      <c r="E1274">
        <v>24</v>
      </c>
      <c r="F1274">
        <v>19</v>
      </c>
      <c r="G1274">
        <v>5</v>
      </c>
      <c r="H1274">
        <v>0</v>
      </c>
    </row>
    <row r="1275" spans="2:8" x14ac:dyDescent="0.25">
      <c r="B1275" t="s">
        <v>164</v>
      </c>
      <c r="C1275" t="s">
        <v>15</v>
      </c>
      <c r="D1275">
        <v>7</v>
      </c>
      <c r="E1275">
        <v>6</v>
      </c>
      <c r="F1275">
        <v>6</v>
      </c>
      <c r="G1275">
        <v>0</v>
      </c>
      <c r="H1275">
        <v>0</v>
      </c>
    </row>
    <row r="1276" spans="2:8" x14ac:dyDescent="0.25">
      <c r="B1276" t="s">
        <v>164</v>
      </c>
      <c r="C1276" t="s">
        <v>16</v>
      </c>
      <c r="D1276">
        <v>61</v>
      </c>
      <c r="E1276">
        <v>61</v>
      </c>
      <c r="F1276">
        <v>47</v>
      </c>
      <c r="G1276">
        <v>14</v>
      </c>
      <c r="H1276">
        <v>0</v>
      </c>
    </row>
    <row r="1277" spans="2:8" x14ac:dyDescent="0.25">
      <c r="B1277" t="s">
        <v>164</v>
      </c>
      <c r="C1277" t="s">
        <v>18</v>
      </c>
      <c r="D1277">
        <v>3</v>
      </c>
      <c r="E1277">
        <v>1</v>
      </c>
      <c r="F1277">
        <v>1</v>
      </c>
      <c r="G1277">
        <v>0</v>
      </c>
      <c r="H1277">
        <v>0</v>
      </c>
    </row>
    <row r="1278" spans="2:8" x14ac:dyDescent="0.25">
      <c r="B1278" t="s">
        <v>166</v>
      </c>
      <c r="C1278" t="s">
        <v>7</v>
      </c>
      <c r="D1278">
        <v>12</v>
      </c>
      <c r="E1278">
        <v>12</v>
      </c>
      <c r="F1278">
        <v>11</v>
      </c>
      <c r="G1278">
        <v>1</v>
      </c>
      <c r="H1278">
        <v>0</v>
      </c>
    </row>
    <row r="1279" spans="2:8" x14ac:dyDescent="0.25">
      <c r="B1279" t="s">
        <v>166</v>
      </c>
      <c r="C1279" t="s">
        <v>2</v>
      </c>
      <c r="D1279">
        <v>1</v>
      </c>
      <c r="E1279">
        <v>1</v>
      </c>
      <c r="F1279">
        <v>1</v>
      </c>
      <c r="G1279">
        <v>0</v>
      </c>
      <c r="H1279">
        <v>0</v>
      </c>
    </row>
    <row r="1280" spans="2:8" x14ac:dyDescent="0.25">
      <c r="B1280" t="s">
        <v>166</v>
      </c>
      <c r="C1280" t="s">
        <v>221</v>
      </c>
      <c r="D1280">
        <v>34</v>
      </c>
      <c r="E1280">
        <v>34</v>
      </c>
      <c r="F1280">
        <v>32</v>
      </c>
      <c r="G1280">
        <v>2</v>
      </c>
      <c r="H1280">
        <v>0</v>
      </c>
    </row>
    <row r="1281" spans="2:8" x14ac:dyDescent="0.25">
      <c r="B1281" t="s">
        <v>166</v>
      </c>
      <c r="C1281" t="s">
        <v>4</v>
      </c>
      <c r="D1281">
        <v>36</v>
      </c>
      <c r="E1281">
        <v>34</v>
      </c>
      <c r="F1281">
        <v>31</v>
      </c>
      <c r="G1281">
        <v>3</v>
      </c>
      <c r="H1281">
        <v>0</v>
      </c>
    </row>
    <row r="1282" spans="2:8" x14ac:dyDescent="0.25">
      <c r="B1282" t="s">
        <v>166</v>
      </c>
      <c r="C1282" t="s">
        <v>223</v>
      </c>
      <c r="D1282">
        <v>151</v>
      </c>
      <c r="E1282">
        <v>151</v>
      </c>
      <c r="F1282">
        <v>140</v>
      </c>
      <c r="G1282">
        <v>11</v>
      </c>
      <c r="H1282">
        <v>0</v>
      </c>
    </row>
    <row r="1283" spans="2:8" x14ac:dyDescent="0.25">
      <c r="B1283" t="s">
        <v>166</v>
      </c>
      <c r="C1283" t="s">
        <v>12</v>
      </c>
      <c r="D1283">
        <v>1</v>
      </c>
      <c r="E1283">
        <v>1</v>
      </c>
      <c r="F1283">
        <v>1</v>
      </c>
      <c r="G1283">
        <v>0</v>
      </c>
      <c r="H1283">
        <v>0</v>
      </c>
    </row>
    <row r="1284" spans="2:8" x14ac:dyDescent="0.25">
      <c r="B1284" t="s">
        <v>166</v>
      </c>
      <c r="C1284" t="s">
        <v>13</v>
      </c>
      <c r="D1284">
        <v>1</v>
      </c>
      <c r="E1284">
        <v>1</v>
      </c>
      <c r="F1284">
        <v>0</v>
      </c>
      <c r="G1284">
        <v>1</v>
      </c>
      <c r="H1284">
        <v>0</v>
      </c>
    </row>
    <row r="1285" spans="2:8" x14ac:dyDescent="0.25">
      <c r="B1285" t="s">
        <v>166</v>
      </c>
      <c r="C1285" t="s">
        <v>14</v>
      </c>
      <c r="D1285">
        <v>8</v>
      </c>
      <c r="E1285">
        <v>8</v>
      </c>
      <c r="F1285">
        <v>8</v>
      </c>
      <c r="G1285">
        <v>0</v>
      </c>
      <c r="H1285">
        <v>0</v>
      </c>
    </row>
    <row r="1286" spans="2:8" x14ac:dyDescent="0.25">
      <c r="B1286" t="s">
        <v>166</v>
      </c>
      <c r="C1286" t="s">
        <v>16</v>
      </c>
      <c r="D1286">
        <v>96</v>
      </c>
      <c r="E1286">
        <v>96</v>
      </c>
      <c r="F1286">
        <v>87</v>
      </c>
      <c r="G1286">
        <v>9</v>
      </c>
      <c r="H1286">
        <v>0</v>
      </c>
    </row>
    <row r="1287" spans="2:8" x14ac:dyDescent="0.25">
      <c r="B1287" t="s">
        <v>166</v>
      </c>
      <c r="C1287" t="s">
        <v>18</v>
      </c>
      <c r="D1287">
        <v>11</v>
      </c>
      <c r="E1287">
        <v>11</v>
      </c>
      <c r="F1287">
        <v>11</v>
      </c>
      <c r="G1287">
        <v>0</v>
      </c>
      <c r="H1287">
        <v>0</v>
      </c>
    </row>
    <row r="1288" spans="2:8" x14ac:dyDescent="0.25">
      <c r="B1288" t="s">
        <v>122</v>
      </c>
      <c r="C1288" t="s">
        <v>221</v>
      </c>
      <c r="D1288">
        <v>3</v>
      </c>
      <c r="E1288">
        <v>3</v>
      </c>
      <c r="F1288">
        <v>2</v>
      </c>
      <c r="G1288">
        <v>1</v>
      </c>
      <c r="H1288">
        <v>0</v>
      </c>
    </row>
    <row r="1289" spans="2:8" x14ac:dyDescent="0.25">
      <c r="B1289" t="s">
        <v>122</v>
      </c>
      <c r="C1289" t="s">
        <v>223</v>
      </c>
      <c r="D1289">
        <v>10</v>
      </c>
      <c r="E1289">
        <v>8</v>
      </c>
      <c r="F1289">
        <v>7</v>
      </c>
      <c r="G1289">
        <v>1</v>
      </c>
      <c r="H1289">
        <v>0</v>
      </c>
    </row>
    <row r="1290" spans="2:8" x14ac:dyDescent="0.25">
      <c r="B1290" t="s">
        <v>122</v>
      </c>
      <c r="C1290" t="s">
        <v>7</v>
      </c>
      <c r="D1290">
        <v>1</v>
      </c>
      <c r="E1290">
        <v>0</v>
      </c>
      <c r="F1290">
        <v>0</v>
      </c>
      <c r="G1290">
        <v>0</v>
      </c>
      <c r="H1290">
        <v>0</v>
      </c>
    </row>
    <row r="1291" spans="2:8" x14ac:dyDescent="0.25">
      <c r="B1291" t="s">
        <v>122</v>
      </c>
      <c r="C1291" t="s">
        <v>14</v>
      </c>
      <c r="D1291">
        <v>1</v>
      </c>
      <c r="E1291">
        <v>0</v>
      </c>
      <c r="F1291">
        <v>0</v>
      </c>
      <c r="G1291">
        <v>0</v>
      </c>
      <c r="H1291">
        <v>0</v>
      </c>
    </row>
    <row r="1292" spans="2:8" x14ac:dyDescent="0.25">
      <c r="B1292" t="s">
        <v>122</v>
      </c>
      <c r="C1292" t="s">
        <v>15</v>
      </c>
      <c r="D1292">
        <v>1</v>
      </c>
      <c r="E1292">
        <v>0</v>
      </c>
      <c r="F1292">
        <v>0</v>
      </c>
      <c r="G1292">
        <v>0</v>
      </c>
      <c r="H1292">
        <v>0</v>
      </c>
    </row>
    <row r="1293" spans="2:8" x14ac:dyDescent="0.25">
      <c r="B1293" t="s">
        <v>122</v>
      </c>
      <c r="C1293" t="s">
        <v>4</v>
      </c>
      <c r="D1293">
        <v>6</v>
      </c>
      <c r="E1293">
        <v>6</v>
      </c>
      <c r="F1293">
        <v>3</v>
      </c>
      <c r="G1293">
        <v>3</v>
      </c>
      <c r="H1293">
        <v>0</v>
      </c>
    </row>
    <row r="1294" spans="2:8" x14ac:dyDescent="0.25">
      <c r="B1294" t="s">
        <v>122</v>
      </c>
      <c r="C1294" t="s">
        <v>16</v>
      </c>
      <c r="D1294">
        <v>6</v>
      </c>
      <c r="E1294">
        <v>6</v>
      </c>
      <c r="F1294">
        <v>4</v>
      </c>
      <c r="G1294">
        <v>2</v>
      </c>
      <c r="H1294">
        <v>0</v>
      </c>
    </row>
    <row r="1295" spans="2:8" x14ac:dyDescent="0.25">
      <c r="B1295" t="s">
        <v>123</v>
      </c>
      <c r="C1295" t="s">
        <v>4</v>
      </c>
      <c r="D1295">
        <v>37</v>
      </c>
      <c r="E1295">
        <v>36</v>
      </c>
      <c r="F1295">
        <v>25</v>
      </c>
      <c r="G1295">
        <v>11</v>
      </c>
      <c r="H1295">
        <v>0</v>
      </c>
    </row>
    <row r="1296" spans="2:8" x14ac:dyDescent="0.25">
      <c r="B1296" t="s">
        <v>123</v>
      </c>
      <c r="C1296" t="s">
        <v>12</v>
      </c>
      <c r="D1296">
        <v>2</v>
      </c>
      <c r="E1296">
        <v>2</v>
      </c>
      <c r="F1296">
        <v>2</v>
      </c>
      <c r="G1296">
        <v>0</v>
      </c>
      <c r="H1296">
        <v>0</v>
      </c>
    </row>
    <row r="1297" spans="2:8" x14ac:dyDescent="0.25">
      <c r="B1297" t="s">
        <v>123</v>
      </c>
      <c r="C1297" t="s">
        <v>7</v>
      </c>
      <c r="D1297">
        <v>12</v>
      </c>
      <c r="E1297">
        <v>12</v>
      </c>
      <c r="F1297">
        <v>12</v>
      </c>
      <c r="G1297">
        <v>0</v>
      </c>
      <c r="H1297">
        <v>0</v>
      </c>
    </row>
    <row r="1298" spans="2:8" x14ac:dyDescent="0.25">
      <c r="B1298" t="s">
        <v>123</v>
      </c>
      <c r="C1298" t="s">
        <v>221</v>
      </c>
      <c r="D1298">
        <v>11</v>
      </c>
      <c r="E1298">
        <v>11</v>
      </c>
      <c r="F1298">
        <v>10</v>
      </c>
      <c r="G1298">
        <v>1</v>
      </c>
      <c r="H1298">
        <v>0</v>
      </c>
    </row>
    <row r="1299" spans="2:8" x14ac:dyDescent="0.25">
      <c r="B1299" t="s">
        <v>123</v>
      </c>
      <c r="C1299" t="s">
        <v>223</v>
      </c>
      <c r="D1299">
        <v>28</v>
      </c>
      <c r="E1299">
        <v>27</v>
      </c>
      <c r="F1299">
        <v>23</v>
      </c>
      <c r="G1299">
        <v>4</v>
      </c>
      <c r="H1299">
        <v>0</v>
      </c>
    </row>
    <row r="1300" spans="2:8" x14ac:dyDescent="0.25">
      <c r="B1300" t="s">
        <v>123</v>
      </c>
      <c r="C1300" t="s">
        <v>14</v>
      </c>
      <c r="D1300">
        <v>10</v>
      </c>
      <c r="E1300">
        <v>9</v>
      </c>
      <c r="F1300">
        <v>9</v>
      </c>
      <c r="G1300">
        <v>0</v>
      </c>
      <c r="H1300">
        <v>0</v>
      </c>
    </row>
    <row r="1301" spans="2:8" x14ac:dyDescent="0.25">
      <c r="B1301" t="s">
        <v>123</v>
      </c>
      <c r="C1301" t="s">
        <v>15</v>
      </c>
      <c r="D1301">
        <v>5</v>
      </c>
      <c r="E1301">
        <v>5</v>
      </c>
      <c r="F1301">
        <v>5</v>
      </c>
      <c r="G1301">
        <v>0</v>
      </c>
      <c r="H1301">
        <v>0</v>
      </c>
    </row>
    <row r="1302" spans="2:8" x14ac:dyDescent="0.25">
      <c r="B1302" t="s">
        <v>123</v>
      </c>
      <c r="C1302" t="s">
        <v>13</v>
      </c>
      <c r="D1302">
        <v>1</v>
      </c>
      <c r="E1302">
        <v>1</v>
      </c>
      <c r="F1302">
        <v>1</v>
      </c>
      <c r="G1302">
        <v>0</v>
      </c>
      <c r="H1302">
        <v>0</v>
      </c>
    </row>
    <row r="1303" spans="2:8" x14ac:dyDescent="0.25">
      <c r="B1303" t="s">
        <v>123</v>
      </c>
      <c r="C1303" t="s">
        <v>18</v>
      </c>
      <c r="D1303">
        <v>1</v>
      </c>
      <c r="E1303">
        <v>1</v>
      </c>
      <c r="F1303">
        <v>1</v>
      </c>
      <c r="G1303">
        <v>0</v>
      </c>
      <c r="H1303">
        <v>0</v>
      </c>
    </row>
    <row r="1304" spans="2:8" x14ac:dyDescent="0.25">
      <c r="B1304" t="s">
        <v>123</v>
      </c>
      <c r="C1304" t="s">
        <v>16</v>
      </c>
      <c r="D1304">
        <v>25</v>
      </c>
      <c r="E1304">
        <v>25</v>
      </c>
      <c r="F1304">
        <v>25</v>
      </c>
      <c r="G1304">
        <v>0</v>
      </c>
      <c r="H1304">
        <v>0</v>
      </c>
    </row>
    <row r="1305" spans="2:8" x14ac:dyDescent="0.25">
      <c r="B1305" t="s">
        <v>124</v>
      </c>
      <c r="C1305" t="s">
        <v>4</v>
      </c>
      <c r="D1305">
        <v>13</v>
      </c>
      <c r="E1305">
        <v>12</v>
      </c>
      <c r="F1305">
        <v>12</v>
      </c>
      <c r="G1305">
        <v>0</v>
      </c>
      <c r="H1305">
        <v>0</v>
      </c>
    </row>
    <row r="1306" spans="2:8" x14ac:dyDescent="0.25">
      <c r="B1306" t="s">
        <v>124</v>
      </c>
      <c r="C1306" t="s">
        <v>221</v>
      </c>
      <c r="D1306">
        <v>11</v>
      </c>
      <c r="E1306">
        <v>11</v>
      </c>
      <c r="F1306">
        <v>11</v>
      </c>
      <c r="G1306">
        <v>0</v>
      </c>
      <c r="H1306">
        <v>0</v>
      </c>
    </row>
    <row r="1307" spans="2:8" x14ac:dyDescent="0.25">
      <c r="B1307" t="s">
        <v>124</v>
      </c>
      <c r="C1307" t="s">
        <v>223</v>
      </c>
      <c r="D1307">
        <v>10</v>
      </c>
      <c r="E1307">
        <v>10</v>
      </c>
      <c r="F1307">
        <v>9</v>
      </c>
      <c r="G1307">
        <v>1</v>
      </c>
      <c r="H1307">
        <v>0</v>
      </c>
    </row>
    <row r="1308" spans="2:8" x14ac:dyDescent="0.25">
      <c r="B1308" t="s">
        <v>124</v>
      </c>
      <c r="C1308" t="s">
        <v>7</v>
      </c>
      <c r="D1308">
        <v>6</v>
      </c>
      <c r="E1308">
        <v>6</v>
      </c>
      <c r="F1308">
        <v>5</v>
      </c>
      <c r="G1308">
        <v>1</v>
      </c>
      <c r="H1308">
        <v>0</v>
      </c>
    </row>
    <row r="1309" spans="2:8" x14ac:dyDescent="0.25">
      <c r="B1309" t="s">
        <v>124</v>
      </c>
      <c r="C1309" t="s">
        <v>12</v>
      </c>
      <c r="D1309">
        <v>2</v>
      </c>
      <c r="E1309">
        <v>2</v>
      </c>
      <c r="F1309">
        <v>2</v>
      </c>
      <c r="G1309">
        <v>0</v>
      </c>
      <c r="H1309">
        <v>0</v>
      </c>
    </row>
    <row r="1310" spans="2:8" x14ac:dyDescent="0.25">
      <c r="B1310" t="s">
        <v>124</v>
      </c>
      <c r="C1310" t="s">
        <v>14</v>
      </c>
      <c r="D1310">
        <v>1</v>
      </c>
      <c r="E1310">
        <v>1</v>
      </c>
      <c r="F1310">
        <v>1</v>
      </c>
      <c r="G1310">
        <v>0</v>
      </c>
      <c r="H1310">
        <v>0</v>
      </c>
    </row>
    <row r="1311" spans="2:8" x14ac:dyDescent="0.25">
      <c r="B1311" t="s">
        <v>124</v>
      </c>
      <c r="C1311" t="s">
        <v>16</v>
      </c>
      <c r="D1311">
        <v>16</v>
      </c>
      <c r="E1311">
        <v>16</v>
      </c>
      <c r="F1311">
        <v>12</v>
      </c>
      <c r="G1311">
        <v>4</v>
      </c>
      <c r="H1311">
        <v>0</v>
      </c>
    </row>
    <row r="1312" spans="2:8" x14ac:dyDescent="0.25">
      <c r="B1312" t="s">
        <v>125</v>
      </c>
      <c r="C1312" t="s">
        <v>223</v>
      </c>
      <c r="D1312">
        <v>13</v>
      </c>
      <c r="E1312">
        <v>13</v>
      </c>
      <c r="F1312">
        <v>11</v>
      </c>
      <c r="G1312">
        <v>2</v>
      </c>
      <c r="H1312">
        <v>0</v>
      </c>
    </row>
    <row r="1313" spans="2:8" x14ac:dyDescent="0.25">
      <c r="B1313" t="s">
        <v>125</v>
      </c>
      <c r="C1313" t="s">
        <v>221</v>
      </c>
      <c r="D1313">
        <v>22</v>
      </c>
      <c r="E1313">
        <v>20</v>
      </c>
      <c r="F1313">
        <v>19</v>
      </c>
      <c r="G1313">
        <v>1</v>
      </c>
      <c r="H1313">
        <v>0</v>
      </c>
    </row>
    <row r="1314" spans="2:8" x14ac:dyDescent="0.25">
      <c r="B1314" t="s">
        <v>125</v>
      </c>
      <c r="C1314" t="s">
        <v>4</v>
      </c>
      <c r="D1314">
        <v>28</v>
      </c>
      <c r="E1314">
        <v>26</v>
      </c>
      <c r="F1314">
        <v>25</v>
      </c>
      <c r="G1314">
        <v>1</v>
      </c>
      <c r="H1314">
        <v>0</v>
      </c>
    </row>
    <row r="1315" spans="2:8" x14ac:dyDescent="0.25">
      <c r="B1315" t="s">
        <v>125</v>
      </c>
      <c r="C1315" t="s">
        <v>7</v>
      </c>
      <c r="D1315">
        <v>2</v>
      </c>
      <c r="E1315">
        <v>2</v>
      </c>
      <c r="F1315">
        <v>2</v>
      </c>
      <c r="G1315">
        <v>0</v>
      </c>
      <c r="H1315">
        <v>0</v>
      </c>
    </row>
    <row r="1316" spans="2:8" x14ac:dyDescent="0.25">
      <c r="B1316" t="s">
        <v>125</v>
      </c>
      <c r="C1316" t="s">
        <v>16</v>
      </c>
      <c r="D1316">
        <v>7</v>
      </c>
      <c r="E1316">
        <v>7</v>
      </c>
      <c r="F1316">
        <v>5</v>
      </c>
      <c r="G1316">
        <v>2</v>
      </c>
      <c r="H1316">
        <v>0</v>
      </c>
    </row>
    <row r="1317" spans="2:8" x14ac:dyDescent="0.25">
      <c r="B1317" t="s">
        <v>125</v>
      </c>
      <c r="C1317" t="s">
        <v>18</v>
      </c>
      <c r="D1317">
        <v>1</v>
      </c>
      <c r="E1317">
        <v>0</v>
      </c>
      <c r="F1317">
        <v>0</v>
      </c>
      <c r="G1317">
        <v>0</v>
      </c>
      <c r="H1317">
        <v>0</v>
      </c>
    </row>
    <row r="1318" spans="2:8" x14ac:dyDescent="0.25">
      <c r="B1318" t="s">
        <v>126</v>
      </c>
      <c r="C1318" t="s">
        <v>223</v>
      </c>
      <c r="D1318">
        <v>23</v>
      </c>
      <c r="E1318">
        <v>23</v>
      </c>
      <c r="F1318">
        <v>14</v>
      </c>
      <c r="G1318">
        <v>9</v>
      </c>
      <c r="H1318">
        <v>0</v>
      </c>
    </row>
    <row r="1319" spans="2:8" x14ac:dyDescent="0.25">
      <c r="B1319" t="s">
        <v>126</v>
      </c>
      <c r="C1319" t="s">
        <v>221</v>
      </c>
      <c r="D1319">
        <v>15</v>
      </c>
      <c r="E1319">
        <v>13</v>
      </c>
      <c r="F1319">
        <v>8</v>
      </c>
      <c r="G1319">
        <v>5</v>
      </c>
      <c r="H1319">
        <v>0</v>
      </c>
    </row>
    <row r="1320" spans="2:8" x14ac:dyDescent="0.25">
      <c r="B1320" t="s">
        <v>126</v>
      </c>
      <c r="C1320" t="s">
        <v>4</v>
      </c>
      <c r="D1320">
        <v>27</v>
      </c>
      <c r="E1320">
        <v>25</v>
      </c>
      <c r="F1320">
        <v>16</v>
      </c>
      <c r="G1320">
        <v>9</v>
      </c>
      <c r="H1320">
        <v>0</v>
      </c>
    </row>
    <row r="1321" spans="2:8" x14ac:dyDescent="0.25">
      <c r="B1321" t="s">
        <v>126</v>
      </c>
      <c r="C1321" t="s">
        <v>7</v>
      </c>
      <c r="D1321">
        <v>7</v>
      </c>
      <c r="E1321">
        <v>7</v>
      </c>
      <c r="F1321">
        <v>4</v>
      </c>
      <c r="G1321">
        <v>3</v>
      </c>
      <c r="H1321">
        <v>0</v>
      </c>
    </row>
    <row r="1322" spans="2:8" x14ac:dyDescent="0.25">
      <c r="B1322" t="s">
        <v>126</v>
      </c>
      <c r="C1322" t="s">
        <v>12</v>
      </c>
      <c r="D1322">
        <v>8</v>
      </c>
      <c r="E1322">
        <v>8</v>
      </c>
      <c r="F1322">
        <v>8</v>
      </c>
      <c r="G1322">
        <v>0</v>
      </c>
      <c r="H1322">
        <v>0</v>
      </c>
    </row>
    <row r="1323" spans="2:8" x14ac:dyDescent="0.25">
      <c r="B1323" t="s">
        <v>126</v>
      </c>
      <c r="C1323" t="s">
        <v>14</v>
      </c>
      <c r="D1323">
        <v>3</v>
      </c>
      <c r="E1323">
        <v>3</v>
      </c>
      <c r="F1323">
        <v>3</v>
      </c>
      <c r="G1323">
        <v>0</v>
      </c>
      <c r="H1323">
        <v>0</v>
      </c>
    </row>
    <row r="1324" spans="2:8" x14ac:dyDescent="0.25">
      <c r="B1324" t="s">
        <v>126</v>
      </c>
      <c r="C1324" t="s">
        <v>16</v>
      </c>
      <c r="D1324">
        <v>12</v>
      </c>
      <c r="E1324">
        <v>12</v>
      </c>
      <c r="F1324">
        <v>7</v>
      </c>
      <c r="G1324">
        <v>5</v>
      </c>
      <c r="H1324">
        <v>0</v>
      </c>
    </row>
    <row r="1325" spans="2:8" x14ac:dyDescent="0.25">
      <c r="B1325" t="s">
        <v>126</v>
      </c>
      <c r="C1325" t="s">
        <v>18</v>
      </c>
      <c r="D1325">
        <v>4</v>
      </c>
      <c r="E1325">
        <v>1</v>
      </c>
      <c r="F1325">
        <v>1</v>
      </c>
      <c r="G1325">
        <v>0</v>
      </c>
      <c r="H1325">
        <v>0</v>
      </c>
    </row>
    <row r="1326" spans="2:8" x14ac:dyDescent="0.25">
      <c r="B1326" t="s">
        <v>127</v>
      </c>
      <c r="C1326" t="s">
        <v>223</v>
      </c>
      <c r="D1326">
        <v>28</v>
      </c>
      <c r="E1326">
        <v>28</v>
      </c>
      <c r="F1326">
        <v>19</v>
      </c>
      <c r="G1326">
        <v>9</v>
      </c>
      <c r="H1326">
        <v>0</v>
      </c>
    </row>
    <row r="1327" spans="2:8" x14ac:dyDescent="0.25">
      <c r="B1327" t="s">
        <v>127</v>
      </c>
      <c r="C1327" t="s">
        <v>221</v>
      </c>
      <c r="D1327">
        <v>13</v>
      </c>
      <c r="E1327">
        <v>13</v>
      </c>
      <c r="F1327">
        <v>11</v>
      </c>
      <c r="G1327">
        <v>2</v>
      </c>
      <c r="H1327">
        <v>0</v>
      </c>
    </row>
    <row r="1328" spans="2:8" x14ac:dyDescent="0.25">
      <c r="B1328" t="s">
        <v>127</v>
      </c>
      <c r="C1328" t="s">
        <v>4</v>
      </c>
      <c r="D1328">
        <v>14</v>
      </c>
      <c r="E1328">
        <v>14</v>
      </c>
      <c r="F1328">
        <v>14</v>
      </c>
      <c r="G1328">
        <v>0</v>
      </c>
      <c r="H1328">
        <v>0</v>
      </c>
    </row>
    <row r="1329" spans="2:8" x14ac:dyDescent="0.25">
      <c r="B1329" t="s">
        <v>127</v>
      </c>
      <c r="C1329" t="s">
        <v>7</v>
      </c>
      <c r="D1329">
        <v>7</v>
      </c>
      <c r="E1329">
        <v>7</v>
      </c>
      <c r="F1329">
        <v>6</v>
      </c>
      <c r="G1329">
        <v>1</v>
      </c>
      <c r="H1329">
        <v>0</v>
      </c>
    </row>
    <row r="1330" spans="2:8" x14ac:dyDescent="0.25">
      <c r="B1330" t="s">
        <v>127</v>
      </c>
      <c r="C1330" t="s">
        <v>12</v>
      </c>
      <c r="D1330">
        <v>5</v>
      </c>
      <c r="E1330">
        <v>5</v>
      </c>
      <c r="F1330">
        <v>5</v>
      </c>
      <c r="G1330">
        <v>0</v>
      </c>
      <c r="H1330">
        <v>0</v>
      </c>
    </row>
    <row r="1331" spans="2:8" x14ac:dyDescent="0.25">
      <c r="B1331" t="s">
        <v>127</v>
      </c>
      <c r="C1331" t="s">
        <v>14</v>
      </c>
      <c r="D1331">
        <v>4</v>
      </c>
      <c r="E1331">
        <v>4</v>
      </c>
      <c r="F1331">
        <v>3</v>
      </c>
      <c r="G1331">
        <v>1</v>
      </c>
      <c r="H1331">
        <v>0</v>
      </c>
    </row>
    <row r="1332" spans="2:8" x14ac:dyDescent="0.25">
      <c r="B1332" t="s">
        <v>127</v>
      </c>
      <c r="C1332" t="s">
        <v>15</v>
      </c>
      <c r="D1332">
        <v>1</v>
      </c>
      <c r="E1332">
        <v>1</v>
      </c>
      <c r="F1332">
        <v>1</v>
      </c>
      <c r="G1332">
        <v>0</v>
      </c>
      <c r="H1332">
        <v>0</v>
      </c>
    </row>
    <row r="1333" spans="2:8" x14ac:dyDescent="0.25">
      <c r="B1333" t="s">
        <v>127</v>
      </c>
      <c r="C1333" t="s">
        <v>16</v>
      </c>
      <c r="D1333">
        <v>25</v>
      </c>
      <c r="E1333">
        <v>24</v>
      </c>
      <c r="F1333">
        <v>18</v>
      </c>
      <c r="G1333">
        <v>6</v>
      </c>
      <c r="H1333">
        <v>0</v>
      </c>
    </row>
    <row r="1334" spans="2:8" x14ac:dyDescent="0.25">
      <c r="B1334" t="s">
        <v>127</v>
      </c>
      <c r="C1334" t="s">
        <v>18</v>
      </c>
      <c r="D1334">
        <v>3</v>
      </c>
      <c r="E1334">
        <v>3</v>
      </c>
      <c r="F1334">
        <v>3</v>
      </c>
      <c r="G1334">
        <v>0</v>
      </c>
      <c r="H1334">
        <v>0</v>
      </c>
    </row>
    <row r="1335" spans="2:8" x14ac:dyDescent="0.25">
      <c r="B1335" t="s">
        <v>128</v>
      </c>
      <c r="C1335" t="s">
        <v>7</v>
      </c>
      <c r="D1335">
        <v>16</v>
      </c>
      <c r="E1335">
        <v>16</v>
      </c>
      <c r="F1335">
        <v>9</v>
      </c>
      <c r="G1335">
        <v>7</v>
      </c>
      <c r="H1335">
        <v>0</v>
      </c>
    </row>
    <row r="1336" spans="2:8" x14ac:dyDescent="0.25">
      <c r="B1336" t="s">
        <v>128</v>
      </c>
      <c r="C1336" t="s">
        <v>2</v>
      </c>
      <c r="D1336">
        <v>1</v>
      </c>
      <c r="E1336">
        <v>1</v>
      </c>
      <c r="F1336">
        <v>1</v>
      </c>
      <c r="G1336">
        <v>0</v>
      </c>
      <c r="H1336">
        <v>0</v>
      </c>
    </row>
    <row r="1337" spans="2:8" x14ac:dyDescent="0.25">
      <c r="B1337" t="s">
        <v>128</v>
      </c>
      <c r="C1337" t="s">
        <v>221</v>
      </c>
      <c r="D1337">
        <v>18</v>
      </c>
      <c r="E1337">
        <v>18</v>
      </c>
      <c r="F1337">
        <v>14</v>
      </c>
      <c r="G1337">
        <v>4</v>
      </c>
      <c r="H1337">
        <v>0</v>
      </c>
    </row>
    <row r="1338" spans="2:8" x14ac:dyDescent="0.25">
      <c r="B1338" t="s">
        <v>128</v>
      </c>
      <c r="C1338" t="s">
        <v>4</v>
      </c>
      <c r="D1338">
        <v>33</v>
      </c>
      <c r="E1338">
        <v>25</v>
      </c>
      <c r="F1338">
        <v>20</v>
      </c>
      <c r="G1338">
        <v>5</v>
      </c>
      <c r="H1338">
        <v>0</v>
      </c>
    </row>
    <row r="1339" spans="2:8" x14ac:dyDescent="0.25">
      <c r="B1339" t="s">
        <v>128</v>
      </c>
      <c r="C1339" t="s">
        <v>223</v>
      </c>
      <c r="D1339">
        <v>17</v>
      </c>
      <c r="E1339">
        <v>16</v>
      </c>
      <c r="F1339">
        <v>12</v>
      </c>
      <c r="G1339">
        <v>4</v>
      </c>
      <c r="H1339">
        <v>0</v>
      </c>
    </row>
    <row r="1340" spans="2:8" x14ac:dyDescent="0.25">
      <c r="B1340" t="s">
        <v>128</v>
      </c>
      <c r="C1340" t="s">
        <v>12</v>
      </c>
      <c r="D1340">
        <v>4</v>
      </c>
      <c r="E1340">
        <v>4</v>
      </c>
      <c r="F1340">
        <v>4</v>
      </c>
      <c r="G1340">
        <v>0</v>
      </c>
      <c r="H1340">
        <v>0</v>
      </c>
    </row>
    <row r="1341" spans="2:8" x14ac:dyDescent="0.25">
      <c r="B1341" t="s">
        <v>128</v>
      </c>
      <c r="C1341" t="s">
        <v>14</v>
      </c>
      <c r="D1341">
        <v>8</v>
      </c>
      <c r="E1341">
        <v>8</v>
      </c>
      <c r="F1341">
        <v>8</v>
      </c>
      <c r="G1341">
        <v>0</v>
      </c>
      <c r="H1341">
        <v>0</v>
      </c>
    </row>
    <row r="1342" spans="2:8" x14ac:dyDescent="0.25">
      <c r="B1342" t="s">
        <v>128</v>
      </c>
      <c r="C1342" t="s">
        <v>15</v>
      </c>
      <c r="D1342">
        <v>3</v>
      </c>
      <c r="E1342">
        <v>3</v>
      </c>
      <c r="F1342">
        <v>3</v>
      </c>
      <c r="G1342">
        <v>0</v>
      </c>
      <c r="H1342">
        <v>0</v>
      </c>
    </row>
    <row r="1343" spans="2:8" x14ac:dyDescent="0.25">
      <c r="B1343" t="s">
        <v>128</v>
      </c>
      <c r="C1343" t="s">
        <v>16</v>
      </c>
      <c r="D1343">
        <v>29</v>
      </c>
      <c r="E1343">
        <v>29</v>
      </c>
      <c r="F1343">
        <v>22</v>
      </c>
      <c r="G1343">
        <v>7</v>
      </c>
      <c r="H1343">
        <v>0</v>
      </c>
    </row>
    <row r="1344" spans="2:8" x14ac:dyDescent="0.25">
      <c r="B1344" t="s">
        <v>128</v>
      </c>
      <c r="C1344" t="s">
        <v>18</v>
      </c>
      <c r="D1344">
        <v>1</v>
      </c>
      <c r="E1344">
        <v>1</v>
      </c>
      <c r="F1344">
        <v>1</v>
      </c>
      <c r="G1344">
        <v>0</v>
      </c>
      <c r="H1344">
        <v>0</v>
      </c>
    </row>
    <row r="1345" spans="2:8" x14ac:dyDescent="0.25">
      <c r="B1345" t="s">
        <v>129</v>
      </c>
      <c r="C1345" t="s">
        <v>221</v>
      </c>
      <c r="D1345">
        <v>6</v>
      </c>
      <c r="E1345">
        <v>6</v>
      </c>
      <c r="F1345">
        <v>3</v>
      </c>
      <c r="G1345">
        <v>3</v>
      </c>
      <c r="H1345">
        <v>0</v>
      </c>
    </row>
    <row r="1346" spans="2:8" x14ac:dyDescent="0.25">
      <c r="B1346" t="s">
        <v>129</v>
      </c>
      <c r="C1346" t="s">
        <v>4</v>
      </c>
      <c r="D1346">
        <v>15</v>
      </c>
      <c r="E1346">
        <v>14</v>
      </c>
      <c r="F1346">
        <v>10</v>
      </c>
      <c r="G1346">
        <v>4</v>
      </c>
      <c r="H1346">
        <v>0</v>
      </c>
    </row>
    <row r="1347" spans="2:8" x14ac:dyDescent="0.25">
      <c r="B1347" t="s">
        <v>129</v>
      </c>
      <c r="C1347" t="s">
        <v>223</v>
      </c>
      <c r="D1347">
        <v>11</v>
      </c>
      <c r="E1347">
        <v>11</v>
      </c>
      <c r="F1347">
        <v>7</v>
      </c>
      <c r="G1347">
        <v>4</v>
      </c>
      <c r="H1347">
        <v>0</v>
      </c>
    </row>
    <row r="1348" spans="2:8" x14ac:dyDescent="0.25">
      <c r="B1348" t="s">
        <v>129</v>
      </c>
      <c r="C1348" t="s">
        <v>7</v>
      </c>
      <c r="D1348">
        <v>8</v>
      </c>
      <c r="E1348">
        <v>8</v>
      </c>
      <c r="F1348">
        <v>8</v>
      </c>
      <c r="G1348">
        <v>0</v>
      </c>
      <c r="H1348">
        <v>0</v>
      </c>
    </row>
    <row r="1349" spans="2:8" x14ac:dyDescent="0.25">
      <c r="B1349" t="s">
        <v>129</v>
      </c>
      <c r="C1349" t="s">
        <v>16</v>
      </c>
      <c r="D1349">
        <v>13</v>
      </c>
      <c r="E1349">
        <v>13</v>
      </c>
      <c r="F1349">
        <v>13</v>
      </c>
      <c r="G1349">
        <v>0</v>
      </c>
      <c r="H1349">
        <v>0</v>
      </c>
    </row>
    <row r="1350" spans="2:8" x14ac:dyDescent="0.25">
      <c r="B1350" t="s">
        <v>129</v>
      </c>
      <c r="C1350" t="s">
        <v>18</v>
      </c>
      <c r="D1350">
        <v>8</v>
      </c>
      <c r="E1350">
        <v>8</v>
      </c>
      <c r="F1350">
        <v>8</v>
      </c>
      <c r="G1350">
        <v>0</v>
      </c>
      <c r="H1350">
        <v>0</v>
      </c>
    </row>
    <row r="1351" spans="2:8" x14ac:dyDescent="0.25">
      <c r="B1351" t="s">
        <v>47</v>
      </c>
      <c r="C1351" t="s">
        <v>7</v>
      </c>
      <c r="D1351">
        <v>48</v>
      </c>
      <c r="E1351">
        <v>39</v>
      </c>
      <c r="F1351">
        <v>34</v>
      </c>
      <c r="G1351">
        <v>5</v>
      </c>
      <c r="H1351">
        <v>0</v>
      </c>
    </row>
    <row r="1352" spans="2:8" x14ac:dyDescent="0.25">
      <c r="B1352" t="s">
        <v>47</v>
      </c>
      <c r="C1352" t="s">
        <v>2</v>
      </c>
      <c r="D1352">
        <v>8</v>
      </c>
      <c r="E1352">
        <v>6</v>
      </c>
      <c r="F1352">
        <v>6</v>
      </c>
      <c r="G1352">
        <v>0</v>
      </c>
      <c r="H1352">
        <v>0</v>
      </c>
    </row>
    <row r="1353" spans="2:8" x14ac:dyDescent="0.25">
      <c r="B1353" t="s">
        <v>47</v>
      </c>
      <c r="C1353" t="s">
        <v>221</v>
      </c>
      <c r="D1353">
        <v>51</v>
      </c>
      <c r="E1353">
        <v>48</v>
      </c>
      <c r="F1353">
        <v>35</v>
      </c>
      <c r="G1353">
        <v>13</v>
      </c>
      <c r="H1353">
        <v>0</v>
      </c>
    </row>
    <row r="1354" spans="2:8" x14ac:dyDescent="0.25">
      <c r="B1354" t="s">
        <v>47</v>
      </c>
      <c r="C1354" t="s">
        <v>4</v>
      </c>
      <c r="D1354">
        <v>77</v>
      </c>
      <c r="E1354">
        <v>55</v>
      </c>
      <c r="F1354">
        <v>50</v>
      </c>
      <c r="G1354">
        <v>5</v>
      </c>
      <c r="H1354">
        <v>5</v>
      </c>
    </row>
    <row r="1355" spans="2:8" x14ac:dyDescent="0.25">
      <c r="B1355" t="s">
        <v>47</v>
      </c>
      <c r="C1355" t="s">
        <v>226</v>
      </c>
      <c r="D1355">
        <v>1</v>
      </c>
      <c r="E1355">
        <v>1</v>
      </c>
      <c r="F1355">
        <v>1</v>
      </c>
      <c r="G1355">
        <v>0</v>
      </c>
      <c r="H1355">
        <v>0</v>
      </c>
    </row>
    <row r="1356" spans="2:8" x14ac:dyDescent="0.25">
      <c r="B1356" t="s">
        <v>47</v>
      </c>
      <c r="C1356" t="s">
        <v>223</v>
      </c>
      <c r="D1356">
        <v>36</v>
      </c>
      <c r="E1356">
        <v>35</v>
      </c>
      <c r="F1356">
        <v>24</v>
      </c>
      <c r="G1356">
        <v>11</v>
      </c>
      <c r="H1356">
        <v>0</v>
      </c>
    </row>
    <row r="1357" spans="2:8" x14ac:dyDescent="0.25">
      <c r="B1357" t="s">
        <v>47</v>
      </c>
      <c r="C1357" t="s">
        <v>12</v>
      </c>
      <c r="D1357">
        <v>24</v>
      </c>
      <c r="E1357">
        <v>22</v>
      </c>
      <c r="F1357">
        <v>22</v>
      </c>
      <c r="G1357">
        <v>0</v>
      </c>
      <c r="H1357">
        <v>0</v>
      </c>
    </row>
    <row r="1358" spans="2:8" x14ac:dyDescent="0.25">
      <c r="B1358" t="s">
        <v>47</v>
      </c>
      <c r="C1358" t="s">
        <v>13</v>
      </c>
      <c r="D1358">
        <v>11</v>
      </c>
      <c r="E1358">
        <v>9</v>
      </c>
      <c r="F1358">
        <v>7</v>
      </c>
      <c r="G1358">
        <v>2</v>
      </c>
      <c r="H1358">
        <v>0</v>
      </c>
    </row>
    <row r="1359" spans="2:8" x14ac:dyDescent="0.25">
      <c r="B1359" t="s">
        <v>47</v>
      </c>
      <c r="C1359" t="s">
        <v>14</v>
      </c>
      <c r="D1359">
        <v>24</v>
      </c>
      <c r="E1359">
        <v>21</v>
      </c>
      <c r="F1359">
        <v>18</v>
      </c>
      <c r="G1359">
        <v>3</v>
      </c>
      <c r="H1359">
        <v>0</v>
      </c>
    </row>
    <row r="1360" spans="2:8" x14ac:dyDescent="0.25">
      <c r="B1360" t="s">
        <v>47</v>
      </c>
      <c r="C1360" t="s">
        <v>15</v>
      </c>
      <c r="D1360">
        <v>3</v>
      </c>
      <c r="E1360">
        <v>3</v>
      </c>
      <c r="F1360">
        <v>3</v>
      </c>
      <c r="G1360">
        <v>0</v>
      </c>
      <c r="H1360">
        <v>0</v>
      </c>
    </row>
    <row r="1361" spans="2:8" x14ac:dyDescent="0.25">
      <c r="B1361" t="s">
        <v>47</v>
      </c>
      <c r="C1361" t="s">
        <v>16</v>
      </c>
      <c r="D1361">
        <v>65</v>
      </c>
      <c r="E1361">
        <v>62</v>
      </c>
      <c r="F1361">
        <v>47</v>
      </c>
      <c r="G1361">
        <v>15</v>
      </c>
      <c r="H1361">
        <v>0</v>
      </c>
    </row>
    <row r="1362" spans="2:8" x14ac:dyDescent="0.25">
      <c r="B1362" t="s">
        <v>47</v>
      </c>
      <c r="C1362" t="s">
        <v>18</v>
      </c>
      <c r="D1362">
        <v>31</v>
      </c>
      <c r="E1362">
        <v>30</v>
      </c>
      <c r="F1362">
        <v>30</v>
      </c>
      <c r="G1362">
        <v>0</v>
      </c>
      <c r="H1362">
        <v>0</v>
      </c>
    </row>
    <row r="1363" spans="2:8" x14ac:dyDescent="0.25">
      <c r="B1363" t="s">
        <v>48</v>
      </c>
      <c r="C1363" t="s">
        <v>1</v>
      </c>
      <c r="D1363">
        <v>2</v>
      </c>
      <c r="E1363">
        <v>2</v>
      </c>
      <c r="F1363">
        <v>2</v>
      </c>
      <c r="G1363">
        <v>0</v>
      </c>
      <c r="H1363">
        <v>0</v>
      </c>
    </row>
    <row r="1364" spans="2:8" x14ac:dyDescent="0.25">
      <c r="B1364" t="s">
        <v>48</v>
      </c>
      <c r="C1364" t="s">
        <v>2</v>
      </c>
      <c r="D1364">
        <v>6</v>
      </c>
      <c r="E1364">
        <v>6</v>
      </c>
      <c r="F1364">
        <v>6</v>
      </c>
      <c r="G1364">
        <v>0</v>
      </c>
      <c r="H1364">
        <v>0</v>
      </c>
    </row>
    <row r="1365" spans="2:8" x14ac:dyDescent="0.25">
      <c r="B1365" t="s">
        <v>48</v>
      </c>
      <c r="C1365" t="s">
        <v>221</v>
      </c>
      <c r="D1365">
        <v>17</v>
      </c>
      <c r="E1365">
        <v>17</v>
      </c>
      <c r="F1365">
        <v>16</v>
      </c>
      <c r="G1365">
        <v>1</v>
      </c>
      <c r="H1365">
        <v>0</v>
      </c>
    </row>
    <row r="1366" spans="2:8" x14ac:dyDescent="0.25">
      <c r="B1366" t="s">
        <v>48</v>
      </c>
      <c r="C1366" t="s">
        <v>4</v>
      </c>
      <c r="D1366">
        <v>26</v>
      </c>
      <c r="E1366">
        <v>24</v>
      </c>
      <c r="F1366">
        <v>17</v>
      </c>
      <c r="G1366">
        <v>7</v>
      </c>
      <c r="H1366">
        <v>0</v>
      </c>
    </row>
    <row r="1367" spans="2:8" x14ac:dyDescent="0.25">
      <c r="B1367" t="s">
        <v>48</v>
      </c>
      <c r="C1367" t="s">
        <v>223</v>
      </c>
      <c r="D1367">
        <v>29</v>
      </c>
      <c r="E1367">
        <v>29</v>
      </c>
      <c r="F1367">
        <v>23</v>
      </c>
      <c r="G1367">
        <v>6</v>
      </c>
      <c r="H1367">
        <v>0</v>
      </c>
    </row>
    <row r="1368" spans="2:8" x14ac:dyDescent="0.25">
      <c r="B1368" t="s">
        <v>48</v>
      </c>
      <c r="C1368" t="s">
        <v>7</v>
      </c>
      <c r="D1368">
        <v>7</v>
      </c>
      <c r="E1368">
        <v>7</v>
      </c>
      <c r="F1368">
        <v>6</v>
      </c>
      <c r="G1368">
        <v>1</v>
      </c>
      <c r="H1368">
        <v>0</v>
      </c>
    </row>
    <row r="1369" spans="2:8" x14ac:dyDescent="0.25">
      <c r="B1369" t="s">
        <v>48</v>
      </c>
      <c r="C1369" t="s">
        <v>12</v>
      </c>
      <c r="D1369">
        <v>4</v>
      </c>
      <c r="E1369">
        <v>4</v>
      </c>
      <c r="F1369">
        <v>4</v>
      </c>
      <c r="G1369">
        <v>0</v>
      </c>
      <c r="H1369">
        <v>0</v>
      </c>
    </row>
    <row r="1370" spans="2:8" x14ac:dyDescent="0.25">
      <c r="B1370" t="s">
        <v>48</v>
      </c>
      <c r="C1370" t="s">
        <v>14</v>
      </c>
      <c r="D1370">
        <v>18</v>
      </c>
      <c r="E1370">
        <v>17</v>
      </c>
      <c r="F1370">
        <v>14</v>
      </c>
      <c r="G1370">
        <v>3</v>
      </c>
      <c r="H1370">
        <v>0</v>
      </c>
    </row>
    <row r="1371" spans="2:8" x14ac:dyDescent="0.25">
      <c r="B1371" t="s">
        <v>48</v>
      </c>
      <c r="C1371" t="s">
        <v>15</v>
      </c>
      <c r="D1371">
        <v>1</v>
      </c>
      <c r="E1371">
        <v>1</v>
      </c>
      <c r="F1371">
        <v>1</v>
      </c>
      <c r="G1371">
        <v>0</v>
      </c>
      <c r="H1371">
        <v>0</v>
      </c>
    </row>
    <row r="1372" spans="2:8" x14ac:dyDescent="0.25">
      <c r="B1372" t="s">
        <v>48</v>
      </c>
      <c r="C1372" t="s">
        <v>16</v>
      </c>
      <c r="D1372">
        <v>31</v>
      </c>
      <c r="E1372">
        <v>30</v>
      </c>
      <c r="F1372">
        <v>25</v>
      </c>
      <c r="G1372">
        <v>5</v>
      </c>
      <c r="H1372">
        <v>1</v>
      </c>
    </row>
    <row r="1373" spans="2:8" x14ac:dyDescent="0.25">
      <c r="B1373" t="s">
        <v>48</v>
      </c>
      <c r="C1373" t="s">
        <v>18</v>
      </c>
      <c r="D1373">
        <v>6</v>
      </c>
      <c r="E1373">
        <v>5</v>
      </c>
      <c r="F1373">
        <v>5</v>
      </c>
      <c r="G1373">
        <v>0</v>
      </c>
      <c r="H1373">
        <v>0</v>
      </c>
    </row>
    <row r="1374" spans="2:8" x14ac:dyDescent="0.25">
      <c r="B1374" t="s">
        <v>179</v>
      </c>
      <c r="C1374" t="s">
        <v>223</v>
      </c>
      <c r="D1374">
        <v>31</v>
      </c>
      <c r="E1374">
        <v>30</v>
      </c>
      <c r="F1374">
        <v>23</v>
      </c>
      <c r="G1374">
        <v>7</v>
      </c>
      <c r="H1374">
        <v>0</v>
      </c>
    </row>
    <row r="1375" spans="2:8" x14ac:dyDescent="0.25">
      <c r="B1375" t="s">
        <v>179</v>
      </c>
      <c r="C1375" t="s">
        <v>2</v>
      </c>
      <c r="D1375">
        <v>1</v>
      </c>
      <c r="E1375">
        <v>1</v>
      </c>
      <c r="F1375">
        <v>1</v>
      </c>
      <c r="G1375">
        <v>0</v>
      </c>
      <c r="H1375">
        <v>0</v>
      </c>
    </row>
    <row r="1376" spans="2:8" x14ac:dyDescent="0.25">
      <c r="B1376" t="s">
        <v>179</v>
      </c>
      <c r="C1376" t="s">
        <v>221</v>
      </c>
      <c r="D1376">
        <v>51</v>
      </c>
      <c r="E1376">
        <v>49</v>
      </c>
      <c r="F1376">
        <v>48</v>
      </c>
      <c r="G1376">
        <v>1</v>
      </c>
      <c r="H1376">
        <v>0</v>
      </c>
    </row>
    <row r="1377" spans="2:8" x14ac:dyDescent="0.25">
      <c r="B1377" t="s">
        <v>179</v>
      </c>
      <c r="C1377" t="s">
        <v>4</v>
      </c>
      <c r="D1377">
        <v>41</v>
      </c>
      <c r="E1377">
        <v>36</v>
      </c>
      <c r="F1377">
        <v>33</v>
      </c>
      <c r="G1377">
        <v>3</v>
      </c>
      <c r="H1377">
        <v>0</v>
      </c>
    </row>
    <row r="1378" spans="2:8" x14ac:dyDescent="0.25">
      <c r="B1378" t="s">
        <v>179</v>
      </c>
      <c r="C1378" t="s">
        <v>7</v>
      </c>
      <c r="D1378">
        <v>47</v>
      </c>
      <c r="E1378">
        <v>46</v>
      </c>
      <c r="F1378">
        <v>43</v>
      </c>
      <c r="G1378">
        <v>3</v>
      </c>
      <c r="H1378">
        <v>0</v>
      </c>
    </row>
    <row r="1379" spans="2:8" x14ac:dyDescent="0.25">
      <c r="B1379" t="s">
        <v>179</v>
      </c>
      <c r="C1379" t="s">
        <v>12</v>
      </c>
      <c r="D1379">
        <v>7</v>
      </c>
      <c r="E1379">
        <v>7</v>
      </c>
      <c r="F1379">
        <v>7</v>
      </c>
      <c r="G1379">
        <v>0</v>
      </c>
      <c r="H1379">
        <v>0</v>
      </c>
    </row>
    <row r="1380" spans="2:8" x14ac:dyDescent="0.25">
      <c r="B1380" t="s">
        <v>179</v>
      </c>
      <c r="C1380" t="s">
        <v>13</v>
      </c>
      <c r="D1380">
        <v>1</v>
      </c>
      <c r="E1380">
        <v>1</v>
      </c>
      <c r="F1380">
        <v>0</v>
      </c>
      <c r="G1380">
        <v>1</v>
      </c>
      <c r="H1380">
        <v>0</v>
      </c>
    </row>
    <row r="1381" spans="2:8" x14ac:dyDescent="0.25">
      <c r="B1381" t="s">
        <v>179</v>
      </c>
      <c r="C1381" t="s">
        <v>14</v>
      </c>
      <c r="D1381">
        <v>17</v>
      </c>
      <c r="E1381">
        <v>16</v>
      </c>
      <c r="F1381">
        <v>14</v>
      </c>
      <c r="G1381">
        <v>2</v>
      </c>
      <c r="H1381">
        <v>0</v>
      </c>
    </row>
    <row r="1382" spans="2:8" x14ac:dyDescent="0.25">
      <c r="B1382" t="s">
        <v>179</v>
      </c>
      <c r="C1382" t="s">
        <v>15</v>
      </c>
      <c r="D1382">
        <v>2</v>
      </c>
      <c r="E1382">
        <v>2</v>
      </c>
      <c r="F1382">
        <v>2</v>
      </c>
      <c r="G1382">
        <v>0</v>
      </c>
      <c r="H1382">
        <v>0</v>
      </c>
    </row>
    <row r="1383" spans="2:8" x14ac:dyDescent="0.25">
      <c r="B1383" t="s">
        <v>179</v>
      </c>
      <c r="C1383" t="s">
        <v>16</v>
      </c>
      <c r="D1383">
        <v>32</v>
      </c>
      <c r="E1383">
        <v>32</v>
      </c>
      <c r="F1383">
        <v>30</v>
      </c>
      <c r="G1383">
        <v>2</v>
      </c>
      <c r="H1383">
        <v>0</v>
      </c>
    </row>
    <row r="1384" spans="2:8" x14ac:dyDescent="0.25">
      <c r="B1384" t="s">
        <v>179</v>
      </c>
      <c r="C1384" t="s">
        <v>18</v>
      </c>
      <c r="D1384">
        <v>45</v>
      </c>
      <c r="E1384">
        <v>44</v>
      </c>
      <c r="F1384">
        <v>43</v>
      </c>
      <c r="G1384">
        <v>1</v>
      </c>
      <c r="H1384">
        <v>0</v>
      </c>
    </row>
    <row r="1385" spans="2:8" x14ac:dyDescent="0.25">
      <c r="B1385" t="s">
        <v>130</v>
      </c>
      <c r="C1385" t="s">
        <v>4</v>
      </c>
      <c r="D1385">
        <v>26</v>
      </c>
      <c r="E1385">
        <v>24</v>
      </c>
      <c r="F1385">
        <v>21</v>
      </c>
      <c r="G1385">
        <v>3</v>
      </c>
      <c r="H1385">
        <v>0</v>
      </c>
    </row>
    <row r="1386" spans="2:8" x14ac:dyDescent="0.25">
      <c r="B1386" t="s">
        <v>130</v>
      </c>
      <c r="C1386" t="s">
        <v>221</v>
      </c>
      <c r="D1386">
        <v>12</v>
      </c>
      <c r="E1386">
        <v>12</v>
      </c>
      <c r="F1386">
        <v>9</v>
      </c>
      <c r="G1386">
        <v>3</v>
      </c>
      <c r="H1386">
        <v>0</v>
      </c>
    </row>
    <row r="1387" spans="2:8" x14ac:dyDescent="0.25">
      <c r="B1387" t="s">
        <v>130</v>
      </c>
      <c r="C1387" t="s">
        <v>223</v>
      </c>
      <c r="D1387">
        <v>7</v>
      </c>
      <c r="E1387">
        <v>6</v>
      </c>
      <c r="F1387">
        <v>4</v>
      </c>
      <c r="G1387">
        <v>2</v>
      </c>
      <c r="H1387">
        <v>1</v>
      </c>
    </row>
    <row r="1388" spans="2:8" x14ac:dyDescent="0.25">
      <c r="B1388" t="s">
        <v>130</v>
      </c>
      <c r="C1388" t="s">
        <v>7</v>
      </c>
      <c r="D1388">
        <v>1</v>
      </c>
      <c r="E1388">
        <v>1</v>
      </c>
      <c r="F1388">
        <v>0</v>
      </c>
      <c r="G1388">
        <v>1</v>
      </c>
      <c r="H1388">
        <v>0</v>
      </c>
    </row>
    <row r="1389" spans="2:8" x14ac:dyDescent="0.25">
      <c r="B1389" t="s">
        <v>130</v>
      </c>
      <c r="C1389" t="s">
        <v>12</v>
      </c>
      <c r="D1389">
        <v>2</v>
      </c>
      <c r="E1389">
        <v>2</v>
      </c>
      <c r="F1389">
        <v>2</v>
      </c>
      <c r="G1389">
        <v>0</v>
      </c>
      <c r="H1389">
        <v>0</v>
      </c>
    </row>
    <row r="1390" spans="2:8" x14ac:dyDescent="0.25">
      <c r="B1390" t="s">
        <v>130</v>
      </c>
      <c r="C1390" t="s">
        <v>13</v>
      </c>
      <c r="D1390">
        <v>1</v>
      </c>
      <c r="E1390">
        <v>0</v>
      </c>
      <c r="F1390">
        <v>0</v>
      </c>
      <c r="G1390">
        <v>0</v>
      </c>
      <c r="H1390">
        <v>0</v>
      </c>
    </row>
    <row r="1391" spans="2:8" x14ac:dyDescent="0.25">
      <c r="B1391" t="s">
        <v>130</v>
      </c>
      <c r="C1391" t="s">
        <v>16</v>
      </c>
      <c r="D1391">
        <v>17</v>
      </c>
      <c r="E1391">
        <v>17</v>
      </c>
      <c r="F1391">
        <v>11</v>
      </c>
      <c r="G1391">
        <v>6</v>
      </c>
      <c r="H1391">
        <v>0</v>
      </c>
    </row>
    <row r="1392" spans="2:8" x14ac:dyDescent="0.25">
      <c r="B1392" t="s">
        <v>172</v>
      </c>
      <c r="C1392" t="s">
        <v>221</v>
      </c>
      <c r="D1392">
        <v>17</v>
      </c>
      <c r="E1392">
        <v>17</v>
      </c>
      <c r="F1392">
        <v>16</v>
      </c>
      <c r="G1392">
        <v>1</v>
      </c>
      <c r="H1392">
        <v>0</v>
      </c>
    </row>
    <row r="1393" spans="2:8" x14ac:dyDescent="0.25">
      <c r="B1393" t="s">
        <v>172</v>
      </c>
      <c r="C1393" t="s">
        <v>4</v>
      </c>
      <c r="D1393">
        <v>21</v>
      </c>
      <c r="E1393">
        <v>20</v>
      </c>
      <c r="F1393">
        <v>20</v>
      </c>
      <c r="G1393">
        <v>0</v>
      </c>
      <c r="H1393">
        <v>0</v>
      </c>
    </row>
    <row r="1394" spans="2:8" x14ac:dyDescent="0.25">
      <c r="B1394" t="s">
        <v>172</v>
      </c>
      <c r="C1394" t="s">
        <v>223</v>
      </c>
      <c r="D1394">
        <v>47</v>
      </c>
      <c r="E1394">
        <v>47</v>
      </c>
      <c r="F1394">
        <v>42</v>
      </c>
      <c r="G1394">
        <v>5</v>
      </c>
      <c r="H1394">
        <v>0</v>
      </c>
    </row>
    <row r="1395" spans="2:8" x14ac:dyDescent="0.25">
      <c r="B1395" t="s">
        <v>172</v>
      </c>
      <c r="C1395" t="s">
        <v>7</v>
      </c>
      <c r="D1395">
        <v>7</v>
      </c>
      <c r="E1395">
        <v>7</v>
      </c>
      <c r="F1395">
        <v>6</v>
      </c>
      <c r="G1395">
        <v>1</v>
      </c>
      <c r="H1395">
        <v>0</v>
      </c>
    </row>
    <row r="1396" spans="2:8" x14ac:dyDescent="0.25">
      <c r="B1396" t="s">
        <v>172</v>
      </c>
      <c r="C1396" t="s">
        <v>12</v>
      </c>
      <c r="D1396">
        <v>2</v>
      </c>
      <c r="E1396">
        <v>2</v>
      </c>
      <c r="F1396">
        <v>2</v>
      </c>
      <c r="G1396">
        <v>0</v>
      </c>
      <c r="H1396">
        <v>0</v>
      </c>
    </row>
    <row r="1397" spans="2:8" x14ac:dyDescent="0.25">
      <c r="B1397" t="s">
        <v>172</v>
      </c>
      <c r="C1397" t="s">
        <v>14</v>
      </c>
      <c r="D1397">
        <v>3</v>
      </c>
      <c r="E1397">
        <v>2</v>
      </c>
      <c r="F1397">
        <v>2</v>
      </c>
      <c r="G1397">
        <v>0</v>
      </c>
      <c r="H1397">
        <v>0</v>
      </c>
    </row>
    <row r="1398" spans="2:8" x14ac:dyDescent="0.25">
      <c r="B1398" t="s">
        <v>172</v>
      </c>
      <c r="C1398" t="s">
        <v>16</v>
      </c>
      <c r="D1398">
        <v>40</v>
      </c>
      <c r="E1398">
        <v>39</v>
      </c>
      <c r="F1398">
        <v>39</v>
      </c>
      <c r="G1398">
        <v>0</v>
      </c>
      <c r="H1398">
        <v>0</v>
      </c>
    </row>
    <row r="1399" spans="2:8" x14ac:dyDescent="0.25">
      <c r="B1399" t="s">
        <v>172</v>
      </c>
      <c r="C1399" t="s">
        <v>18</v>
      </c>
      <c r="D1399">
        <v>3</v>
      </c>
      <c r="E1399">
        <v>3</v>
      </c>
      <c r="F1399">
        <v>3</v>
      </c>
      <c r="G1399">
        <v>0</v>
      </c>
      <c r="H1399">
        <v>0</v>
      </c>
    </row>
    <row r="1400" spans="2:8" x14ac:dyDescent="0.25">
      <c r="B1400" t="s">
        <v>151</v>
      </c>
      <c r="C1400" t="s">
        <v>221</v>
      </c>
      <c r="D1400">
        <v>1</v>
      </c>
      <c r="E1400">
        <v>1</v>
      </c>
      <c r="F1400">
        <v>0</v>
      </c>
      <c r="G1400">
        <v>1</v>
      </c>
      <c r="H1400">
        <v>0</v>
      </c>
    </row>
    <row r="1401" spans="2:8" x14ac:dyDescent="0.25">
      <c r="B1401" t="s">
        <v>151</v>
      </c>
      <c r="C1401" t="s">
        <v>4</v>
      </c>
      <c r="D1401">
        <v>3</v>
      </c>
      <c r="E1401">
        <v>3</v>
      </c>
      <c r="F1401">
        <v>3</v>
      </c>
      <c r="G1401">
        <v>0</v>
      </c>
      <c r="H1401">
        <v>0</v>
      </c>
    </row>
    <row r="1402" spans="2:8" x14ac:dyDescent="0.25">
      <c r="B1402" t="s">
        <v>151</v>
      </c>
      <c r="C1402" t="s">
        <v>16</v>
      </c>
      <c r="D1402">
        <v>2</v>
      </c>
      <c r="E1402">
        <v>2</v>
      </c>
      <c r="F1402">
        <v>2</v>
      </c>
      <c r="G1402">
        <v>0</v>
      </c>
      <c r="H1402">
        <v>0</v>
      </c>
    </row>
    <row r="1403" spans="2:8" x14ac:dyDescent="0.25">
      <c r="B1403" t="s">
        <v>151</v>
      </c>
      <c r="C1403" t="s">
        <v>223</v>
      </c>
      <c r="D1403">
        <v>3</v>
      </c>
      <c r="E1403">
        <v>3</v>
      </c>
      <c r="F1403">
        <v>3</v>
      </c>
      <c r="G1403">
        <v>0</v>
      </c>
      <c r="H1403">
        <v>0</v>
      </c>
    </row>
    <row r="1404" spans="2:8" x14ac:dyDescent="0.25">
      <c r="B1404" t="s">
        <v>49</v>
      </c>
      <c r="C1404" t="s">
        <v>223</v>
      </c>
      <c r="D1404">
        <v>34</v>
      </c>
      <c r="E1404">
        <v>33</v>
      </c>
      <c r="F1404">
        <v>28</v>
      </c>
      <c r="G1404">
        <v>5</v>
      </c>
      <c r="H1404">
        <v>0</v>
      </c>
    </row>
    <row r="1405" spans="2:8" x14ac:dyDescent="0.25">
      <c r="B1405" t="s">
        <v>49</v>
      </c>
      <c r="C1405" t="s">
        <v>2</v>
      </c>
      <c r="D1405">
        <v>2</v>
      </c>
      <c r="E1405">
        <v>2</v>
      </c>
      <c r="F1405">
        <v>2</v>
      </c>
      <c r="G1405">
        <v>0</v>
      </c>
      <c r="H1405">
        <v>0</v>
      </c>
    </row>
    <row r="1406" spans="2:8" x14ac:dyDescent="0.25">
      <c r="B1406" t="s">
        <v>49</v>
      </c>
      <c r="C1406" t="s">
        <v>221</v>
      </c>
      <c r="D1406">
        <v>17</v>
      </c>
      <c r="E1406">
        <v>17</v>
      </c>
      <c r="F1406">
        <v>17</v>
      </c>
      <c r="G1406">
        <v>0</v>
      </c>
      <c r="H1406">
        <v>0</v>
      </c>
    </row>
    <row r="1407" spans="2:8" x14ac:dyDescent="0.25">
      <c r="B1407" t="s">
        <v>49</v>
      </c>
      <c r="C1407" t="s">
        <v>4</v>
      </c>
      <c r="D1407">
        <v>21</v>
      </c>
      <c r="E1407">
        <v>20</v>
      </c>
      <c r="F1407">
        <v>18</v>
      </c>
      <c r="G1407">
        <v>2</v>
      </c>
      <c r="H1407">
        <v>0</v>
      </c>
    </row>
    <row r="1408" spans="2:8" x14ac:dyDescent="0.25">
      <c r="B1408" t="s">
        <v>49</v>
      </c>
      <c r="C1408" t="s">
        <v>7</v>
      </c>
      <c r="D1408">
        <v>7</v>
      </c>
      <c r="E1408">
        <v>7</v>
      </c>
      <c r="F1408">
        <v>5</v>
      </c>
      <c r="G1408">
        <v>2</v>
      </c>
      <c r="H1408">
        <v>0</v>
      </c>
    </row>
    <row r="1409" spans="2:8" x14ac:dyDescent="0.25">
      <c r="B1409" t="s">
        <v>49</v>
      </c>
      <c r="C1409" t="s">
        <v>12</v>
      </c>
      <c r="D1409">
        <v>2</v>
      </c>
      <c r="E1409">
        <v>2</v>
      </c>
      <c r="F1409">
        <v>2</v>
      </c>
      <c r="G1409">
        <v>0</v>
      </c>
      <c r="H1409">
        <v>0</v>
      </c>
    </row>
    <row r="1410" spans="2:8" x14ac:dyDescent="0.25">
      <c r="B1410" t="s">
        <v>49</v>
      </c>
      <c r="C1410" t="s">
        <v>14</v>
      </c>
      <c r="D1410">
        <v>1</v>
      </c>
      <c r="E1410">
        <v>1</v>
      </c>
      <c r="F1410">
        <v>1</v>
      </c>
      <c r="G1410">
        <v>0</v>
      </c>
      <c r="H1410">
        <v>0</v>
      </c>
    </row>
    <row r="1411" spans="2:8" x14ac:dyDescent="0.25">
      <c r="B1411" t="s">
        <v>49</v>
      </c>
      <c r="C1411" t="s">
        <v>15</v>
      </c>
      <c r="D1411">
        <v>1</v>
      </c>
      <c r="E1411">
        <v>1</v>
      </c>
      <c r="F1411">
        <v>1</v>
      </c>
      <c r="G1411">
        <v>0</v>
      </c>
      <c r="H1411">
        <v>0</v>
      </c>
    </row>
    <row r="1412" spans="2:8" x14ac:dyDescent="0.25">
      <c r="B1412" t="s">
        <v>49</v>
      </c>
      <c r="C1412" t="s">
        <v>16</v>
      </c>
      <c r="D1412">
        <v>37</v>
      </c>
      <c r="E1412">
        <v>36</v>
      </c>
      <c r="F1412">
        <v>28</v>
      </c>
      <c r="G1412">
        <v>8</v>
      </c>
      <c r="H1412">
        <v>0</v>
      </c>
    </row>
    <row r="1413" spans="2:8" x14ac:dyDescent="0.25">
      <c r="B1413" t="s">
        <v>49</v>
      </c>
      <c r="C1413" t="s">
        <v>18</v>
      </c>
      <c r="D1413">
        <v>4</v>
      </c>
      <c r="E1413">
        <v>4</v>
      </c>
      <c r="F1413">
        <v>4</v>
      </c>
      <c r="G1413">
        <v>0</v>
      </c>
      <c r="H1413">
        <v>0</v>
      </c>
    </row>
    <row r="1414" spans="2:8" x14ac:dyDescent="0.25">
      <c r="B1414" t="s">
        <v>131</v>
      </c>
      <c r="C1414" t="s">
        <v>4</v>
      </c>
      <c r="D1414">
        <v>39</v>
      </c>
      <c r="E1414">
        <v>37</v>
      </c>
      <c r="F1414">
        <v>34</v>
      </c>
      <c r="G1414">
        <v>3</v>
      </c>
      <c r="H1414">
        <v>0</v>
      </c>
    </row>
    <row r="1415" spans="2:8" x14ac:dyDescent="0.25">
      <c r="B1415" t="s">
        <v>131</v>
      </c>
      <c r="C1415" t="s">
        <v>221</v>
      </c>
      <c r="D1415">
        <v>20</v>
      </c>
      <c r="E1415">
        <v>20</v>
      </c>
      <c r="F1415">
        <v>19</v>
      </c>
      <c r="G1415">
        <v>1</v>
      </c>
      <c r="H1415">
        <v>0</v>
      </c>
    </row>
    <row r="1416" spans="2:8" x14ac:dyDescent="0.25">
      <c r="B1416" t="s">
        <v>131</v>
      </c>
      <c r="C1416" t="s">
        <v>223</v>
      </c>
      <c r="D1416">
        <v>8</v>
      </c>
      <c r="E1416">
        <v>7</v>
      </c>
      <c r="F1416">
        <v>5</v>
      </c>
      <c r="G1416">
        <v>2</v>
      </c>
      <c r="H1416">
        <v>0</v>
      </c>
    </row>
    <row r="1417" spans="2:8" x14ac:dyDescent="0.25">
      <c r="B1417" t="s">
        <v>131</v>
      </c>
      <c r="C1417" t="s">
        <v>7</v>
      </c>
      <c r="D1417">
        <v>4</v>
      </c>
      <c r="E1417">
        <v>4</v>
      </c>
      <c r="F1417">
        <v>4</v>
      </c>
      <c r="G1417">
        <v>0</v>
      </c>
      <c r="H1417">
        <v>0</v>
      </c>
    </row>
    <row r="1418" spans="2:8" x14ac:dyDescent="0.25">
      <c r="B1418" t="s">
        <v>131</v>
      </c>
      <c r="C1418" t="s">
        <v>12</v>
      </c>
      <c r="D1418">
        <v>7</v>
      </c>
      <c r="E1418">
        <v>6</v>
      </c>
      <c r="F1418">
        <v>6</v>
      </c>
      <c r="G1418">
        <v>0</v>
      </c>
      <c r="H1418">
        <v>0</v>
      </c>
    </row>
    <row r="1419" spans="2:8" x14ac:dyDescent="0.25">
      <c r="B1419" t="s">
        <v>131</v>
      </c>
      <c r="C1419" t="s">
        <v>16</v>
      </c>
      <c r="D1419">
        <v>11</v>
      </c>
      <c r="E1419">
        <v>11</v>
      </c>
      <c r="F1419">
        <v>9</v>
      </c>
      <c r="G1419">
        <v>2</v>
      </c>
      <c r="H1419">
        <v>0</v>
      </c>
    </row>
    <row r="1420" spans="2:8" x14ac:dyDescent="0.25">
      <c r="B1420" t="s">
        <v>152</v>
      </c>
      <c r="C1420" t="s">
        <v>4</v>
      </c>
      <c r="D1420">
        <v>12</v>
      </c>
      <c r="E1420">
        <v>12</v>
      </c>
      <c r="F1420">
        <v>11</v>
      </c>
      <c r="G1420">
        <v>1</v>
      </c>
      <c r="H1420">
        <v>0</v>
      </c>
    </row>
    <row r="1421" spans="2:8" x14ac:dyDescent="0.25">
      <c r="B1421" t="s">
        <v>152</v>
      </c>
      <c r="C1421" t="s">
        <v>221</v>
      </c>
      <c r="D1421">
        <v>7</v>
      </c>
      <c r="E1421">
        <v>7</v>
      </c>
      <c r="F1421">
        <v>7</v>
      </c>
      <c r="G1421">
        <v>0</v>
      </c>
      <c r="H1421">
        <v>0</v>
      </c>
    </row>
    <row r="1422" spans="2:8" x14ac:dyDescent="0.25">
      <c r="B1422" t="s">
        <v>152</v>
      </c>
      <c r="C1422" t="s">
        <v>223</v>
      </c>
      <c r="D1422">
        <v>9</v>
      </c>
      <c r="E1422">
        <v>9</v>
      </c>
      <c r="F1422">
        <v>8</v>
      </c>
      <c r="G1422">
        <v>1</v>
      </c>
      <c r="H1422">
        <v>0</v>
      </c>
    </row>
    <row r="1423" spans="2:8" x14ac:dyDescent="0.25">
      <c r="B1423" t="s">
        <v>152</v>
      </c>
      <c r="C1423" t="s">
        <v>7</v>
      </c>
      <c r="D1423">
        <v>1</v>
      </c>
      <c r="E1423">
        <v>1</v>
      </c>
      <c r="F1423">
        <v>1</v>
      </c>
      <c r="G1423">
        <v>0</v>
      </c>
      <c r="H1423">
        <v>0</v>
      </c>
    </row>
    <row r="1424" spans="2:8" x14ac:dyDescent="0.25">
      <c r="B1424" t="s">
        <v>152</v>
      </c>
      <c r="C1424" t="s">
        <v>12</v>
      </c>
      <c r="D1424">
        <v>2</v>
      </c>
      <c r="E1424">
        <v>2</v>
      </c>
      <c r="F1424">
        <v>2</v>
      </c>
      <c r="G1424">
        <v>0</v>
      </c>
      <c r="H1424">
        <v>0</v>
      </c>
    </row>
    <row r="1425" spans="2:8" x14ac:dyDescent="0.25">
      <c r="B1425" t="s">
        <v>152</v>
      </c>
      <c r="C1425" t="s">
        <v>14</v>
      </c>
      <c r="D1425">
        <v>1</v>
      </c>
      <c r="E1425">
        <v>1</v>
      </c>
      <c r="F1425">
        <v>1</v>
      </c>
      <c r="G1425">
        <v>0</v>
      </c>
      <c r="H1425">
        <v>0</v>
      </c>
    </row>
    <row r="1426" spans="2:8" x14ac:dyDescent="0.25">
      <c r="B1426" t="s">
        <v>152</v>
      </c>
      <c r="C1426" t="s">
        <v>15</v>
      </c>
      <c r="D1426">
        <v>1</v>
      </c>
      <c r="E1426">
        <v>1</v>
      </c>
      <c r="F1426">
        <v>1</v>
      </c>
      <c r="G1426">
        <v>0</v>
      </c>
      <c r="H1426">
        <v>0</v>
      </c>
    </row>
    <row r="1427" spans="2:8" x14ac:dyDescent="0.25">
      <c r="B1427" t="s">
        <v>152</v>
      </c>
      <c r="C1427" t="s">
        <v>16</v>
      </c>
      <c r="D1427">
        <v>5</v>
      </c>
      <c r="E1427">
        <v>5</v>
      </c>
      <c r="F1427">
        <v>5</v>
      </c>
      <c r="G1427">
        <v>0</v>
      </c>
      <c r="H1427">
        <v>0</v>
      </c>
    </row>
    <row r="1428" spans="2:8" x14ac:dyDescent="0.25">
      <c r="B1428" t="s">
        <v>132</v>
      </c>
      <c r="C1428" t="s">
        <v>223</v>
      </c>
      <c r="D1428">
        <v>66</v>
      </c>
      <c r="E1428">
        <v>65</v>
      </c>
      <c r="F1428">
        <v>49</v>
      </c>
      <c r="G1428">
        <v>16</v>
      </c>
      <c r="H1428">
        <v>0</v>
      </c>
    </row>
    <row r="1429" spans="2:8" x14ac:dyDescent="0.25">
      <c r="B1429" t="s">
        <v>132</v>
      </c>
      <c r="C1429" t="s">
        <v>2</v>
      </c>
      <c r="D1429">
        <v>3</v>
      </c>
      <c r="E1429">
        <v>1</v>
      </c>
      <c r="F1429">
        <v>1</v>
      </c>
      <c r="G1429">
        <v>0</v>
      </c>
      <c r="H1429">
        <v>0</v>
      </c>
    </row>
    <row r="1430" spans="2:8" x14ac:dyDescent="0.25">
      <c r="B1430" t="s">
        <v>132</v>
      </c>
      <c r="C1430" t="s">
        <v>221</v>
      </c>
      <c r="D1430">
        <v>22</v>
      </c>
      <c r="E1430">
        <v>21</v>
      </c>
      <c r="F1430">
        <v>14</v>
      </c>
      <c r="G1430">
        <v>7</v>
      </c>
      <c r="H1430">
        <v>0</v>
      </c>
    </row>
    <row r="1431" spans="2:8" x14ac:dyDescent="0.25">
      <c r="B1431" t="s">
        <v>132</v>
      </c>
      <c r="C1431" t="s">
        <v>4</v>
      </c>
      <c r="D1431">
        <v>40</v>
      </c>
      <c r="E1431">
        <v>34</v>
      </c>
      <c r="F1431">
        <v>28</v>
      </c>
      <c r="G1431">
        <v>6</v>
      </c>
      <c r="H1431">
        <v>0</v>
      </c>
    </row>
    <row r="1432" spans="2:8" x14ac:dyDescent="0.25">
      <c r="B1432" t="s">
        <v>132</v>
      </c>
      <c r="C1432" t="s">
        <v>7</v>
      </c>
      <c r="D1432">
        <v>11</v>
      </c>
      <c r="E1432">
        <v>11</v>
      </c>
      <c r="F1432">
        <v>6</v>
      </c>
      <c r="G1432">
        <v>5</v>
      </c>
      <c r="H1432">
        <v>0</v>
      </c>
    </row>
    <row r="1433" spans="2:8" x14ac:dyDescent="0.25">
      <c r="B1433" t="s">
        <v>132</v>
      </c>
      <c r="C1433" t="s">
        <v>12</v>
      </c>
      <c r="D1433">
        <v>1</v>
      </c>
      <c r="E1433">
        <v>1</v>
      </c>
      <c r="F1433">
        <v>1</v>
      </c>
      <c r="G1433">
        <v>0</v>
      </c>
      <c r="H1433">
        <v>0</v>
      </c>
    </row>
    <row r="1434" spans="2:8" x14ac:dyDescent="0.25">
      <c r="B1434" t="s">
        <v>132</v>
      </c>
      <c r="C1434" t="s">
        <v>14</v>
      </c>
      <c r="D1434">
        <v>13</v>
      </c>
      <c r="E1434">
        <v>11</v>
      </c>
      <c r="F1434">
        <v>5</v>
      </c>
      <c r="G1434">
        <v>6</v>
      </c>
      <c r="H1434">
        <v>0</v>
      </c>
    </row>
    <row r="1435" spans="2:8" x14ac:dyDescent="0.25">
      <c r="B1435" t="s">
        <v>132</v>
      </c>
      <c r="C1435" t="s">
        <v>15</v>
      </c>
      <c r="D1435">
        <v>3</v>
      </c>
      <c r="E1435">
        <v>3</v>
      </c>
      <c r="F1435">
        <v>2</v>
      </c>
      <c r="G1435">
        <v>1</v>
      </c>
      <c r="H1435">
        <v>0</v>
      </c>
    </row>
    <row r="1436" spans="2:8" x14ac:dyDescent="0.25">
      <c r="B1436" t="s">
        <v>132</v>
      </c>
      <c r="C1436" t="s">
        <v>16</v>
      </c>
      <c r="D1436">
        <v>33</v>
      </c>
      <c r="E1436">
        <v>33</v>
      </c>
      <c r="F1436">
        <v>25</v>
      </c>
      <c r="G1436">
        <v>8</v>
      </c>
      <c r="H1436">
        <v>0</v>
      </c>
    </row>
    <row r="1437" spans="2:8" x14ac:dyDescent="0.25">
      <c r="B1437" t="s">
        <v>132</v>
      </c>
      <c r="C1437" t="s">
        <v>18</v>
      </c>
      <c r="D1437">
        <v>2</v>
      </c>
      <c r="E1437">
        <v>2</v>
      </c>
      <c r="F1437">
        <v>2</v>
      </c>
      <c r="G1437">
        <v>0</v>
      </c>
      <c r="H1437">
        <v>0</v>
      </c>
    </row>
    <row r="1438" spans="2:8" x14ac:dyDescent="0.25">
      <c r="B1438" t="s">
        <v>133</v>
      </c>
      <c r="C1438" t="s">
        <v>221</v>
      </c>
      <c r="D1438">
        <v>38</v>
      </c>
      <c r="E1438">
        <v>35</v>
      </c>
      <c r="F1438">
        <v>34</v>
      </c>
      <c r="G1438">
        <v>1</v>
      </c>
      <c r="H1438">
        <v>1</v>
      </c>
    </row>
    <row r="1439" spans="2:8" x14ac:dyDescent="0.25">
      <c r="B1439" t="s">
        <v>133</v>
      </c>
      <c r="C1439" t="s">
        <v>4</v>
      </c>
      <c r="D1439">
        <v>49</v>
      </c>
      <c r="E1439">
        <v>44</v>
      </c>
      <c r="F1439">
        <v>35</v>
      </c>
      <c r="G1439">
        <v>9</v>
      </c>
      <c r="H1439">
        <v>0</v>
      </c>
    </row>
    <row r="1440" spans="2:8" x14ac:dyDescent="0.25">
      <c r="B1440" t="s">
        <v>133</v>
      </c>
      <c r="C1440" t="s">
        <v>223</v>
      </c>
      <c r="D1440">
        <v>12</v>
      </c>
      <c r="E1440">
        <v>10</v>
      </c>
      <c r="F1440">
        <v>10</v>
      </c>
      <c r="G1440">
        <v>0</v>
      </c>
      <c r="H1440">
        <v>0</v>
      </c>
    </row>
    <row r="1441" spans="2:8" x14ac:dyDescent="0.25">
      <c r="B1441" t="s">
        <v>133</v>
      </c>
      <c r="C1441" t="s">
        <v>7</v>
      </c>
      <c r="D1441">
        <v>15</v>
      </c>
      <c r="E1441">
        <v>15</v>
      </c>
      <c r="F1441">
        <v>14</v>
      </c>
      <c r="G1441">
        <v>1</v>
      </c>
      <c r="H1441">
        <v>0</v>
      </c>
    </row>
    <row r="1442" spans="2:8" x14ac:dyDescent="0.25">
      <c r="B1442" t="s">
        <v>133</v>
      </c>
      <c r="C1442" t="s">
        <v>12</v>
      </c>
      <c r="D1442">
        <v>11</v>
      </c>
      <c r="E1442">
        <v>11</v>
      </c>
      <c r="F1442">
        <v>11</v>
      </c>
      <c r="G1442">
        <v>0</v>
      </c>
      <c r="H1442">
        <v>0</v>
      </c>
    </row>
    <row r="1443" spans="2:8" x14ac:dyDescent="0.25">
      <c r="B1443" t="s">
        <v>133</v>
      </c>
      <c r="C1443" t="s">
        <v>13</v>
      </c>
      <c r="D1443">
        <v>1</v>
      </c>
      <c r="E1443">
        <v>1</v>
      </c>
      <c r="F1443">
        <v>0</v>
      </c>
      <c r="G1443">
        <v>1</v>
      </c>
      <c r="H1443">
        <v>0</v>
      </c>
    </row>
    <row r="1444" spans="2:8" x14ac:dyDescent="0.25">
      <c r="B1444" t="s">
        <v>133</v>
      </c>
      <c r="C1444" t="s">
        <v>14</v>
      </c>
      <c r="D1444">
        <v>14</v>
      </c>
      <c r="E1444">
        <v>13</v>
      </c>
      <c r="F1444">
        <v>11</v>
      </c>
      <c r="G1444">
        <v>2</v>
      </c>
      <c r="H1444">
        <v>0</v>
      </c>
    </row>
    <row r="1445" spans="2:8" x14ac:dyDescent="0.25">
      <c r="B1445" t="s">
        <v>133</v>
      </c>
      <c r="C1445" t="s">
        <v>15</v>
      </c>
      <c r="D1445">
        <v>2</v>
      </c>
      <c r="E1445">
        <v>2</v>
      </c>
      <c r="F1445">
        <v>2</v>
      </c>
      <c r="G1445">
        <v>0</v>
      </c>
      <c r="H1445">
        <v>0</v>
      </c>
    </row>
    <row r="1446" spans="2:8" x14ac:dyDescent="0.25">
      <c r="B1446" t="s">
        <v>133</v>
      </c>
      <c r="C1446" t="s">
        <v>16</v>
      </c>
      <c r="D1446">
        <v>41</v>
      </c>
      <c r="E1446">
        <v>41</v>
      </c>
      <c r="F1446">
        <v>36</v>
      </c>
      <c r="G1446">
        <v>5</v>
      </c>
      <c r="H1446">
        <v>0</v>
      </c>
    </row>
    <row r="1447" spans="2:8" x14ac:dyDescent="0.25">
      <c r="B1447" t="s">
        <v>133</v>
      </c>
      <c r="C1447" t="s">
        <v>18</v>
      </c>
      <c r="D1447">
        <v>13</v>
      </c>
      <c r="E1447">
        <v>10</v>
      </c>
      <c r="F1447">
        <v>10</v>
      </c>
      <c r="G1447">
        <v>0</v>
      </c>
      <c r="H1447">
        <v>0</v>
      </c>
    </row>
    <row r="1448" spans="2:8" x14ac:dyDescent="0.25">
      <c r="B1448" t="s">
        <v>154</v>
      </c>
      <c r="C1448" t="s">
        <v>223</v>
      </c>
      <c r="D1448">
        <v>2</v>
      </c>
      <c r="E1448">
        <v>1</v>
      </c>
      <c r="F1448">
        <v>1</v>
      </c>
      <c r="G1448">
        <v>0</v>
      </c>
      <c r="H1448">
        <v>0</v>
      </c>
    </row>
    <row r="1449" spans="2:8" x14ac:dyDescent="0.25">
      <c r="B1449" t="s">
        <v>154</v>
      </c>
      <c r="C1449" t="s">
        <v>4</v>
      </c>
      <c r="D1449">
        <v>2</v>
      </c>
      <c r="E1449">
        <v>2</v>
      </c>
      <c r="F1449">
        <v>0</v>
      </c>
      <c r="G1449">
        <v>2</v>
      </c>
      <c r="H1449">
        <v>0</v>
      </c>
    </row>
    <row r="1450" spans="2:8" x14ac:dyDescent="0.25">
      <c r="B1450" t="s">
        <v>134</v>
      </c>
      <c r="C1450" t="s">
        <v>2</v>
      </c>
      <c r="D1450">
        <v>5</v>
      </c>
      <c r="E1450">
        <v>5</v>
      </c>
      <c r="F1450">
        <v>3</v>
      </c>
      <c r="G1450">
        <v>2</v>
      </c>
      <c r="H1450">
        <v>0</v>
      </c>
    </row>
    <row r="1451" spans="2:8" x14ac:dyDescent="0.25">
      <c r="B1451" t="s">
        <v>134</v>
      </c>
      <c r="C1451" t="s">
        <v>221</v>
      </c>
      <c r="D1451">
        <v>68</v>
      </c>
      <c r="E1451">
        <v>51</v>
      </c>
      <c r="F1451">
        <v>42</v>
      </c>
      <c r="G1451">
        <v>9</v>
      </c>
      <c r="H1451">
        <v>0</v>
      </c>
    </row>
    <row r="1452" spans="2:8" x14ac:dyDescent="0.25">
      <c r="B1452" t="s">
        <v>134</v>
      </c>
      <c r="C1452" t="s">
        <v>4</v>
      </c>
      <c r="D1452">
        <v>93</v>
      </c>
      <c r="E1452">
        <v>74</v>
      </c>
      <c r="F1452">
        <v>64</v>
      </c>
      <c r="G1452">
        <v>10</v>
      </c>
      <c r="H1452">
        <v>1</v>
      </c>
    </row>
    <row r="1453" spans="2:8" x14ac:dyDescent="0.25">
      <c r="B1453" t="s">
        <v>134</v>
      </c>
      <c r="C1453" t="s">
        <v>223</v>
      </c>
      <c r="D1453">
        <v>33</v>
      </c>
      <c r="E1453">
        <v>23</v>
      </c>
      <c r="F1453">
        <v>21</v>
      </c>
      <c r="G1453">
        <v>2</v>
      </c>
      <c r="H1453">
        <v>0</v>
      </c>
    </row>
    <row r="1454" spans="2:8" x14ac:dyDescent="0.25">
      <c r="B1454" t="s">
        <v>134</v>
      </c>
      <c r="C1454" t="s">
        <v>7</v>
      </c>
      <c r="D1454">
        <v>20</v>
      </c>
      <c r="E1454">
        <v>16</v>
      </c>
      <c r="F1454">
        <v>11</v>
      </c>
      <c r="G1454">
        <v>5</v>
      </c>
      <c r="H1454">
        <v>0</v>
      </c>
    </row>
    <row r="1455" spans="2:8" x14ac:dyDescent="0.25">
      <c r="B1455" t="s">
        <v>134</v>
      </c>
      <c r="C1455" t="s">
        <v>12</v>
      </c>
      <c r="D1455">
        <v>29</v>
      </c>
      <c r="E1455">
        <v>25</v>
      </c>
      <c r="F1455">
        <v>25</v>
      </c>
      <c r="G1455">
        <v>0</v>
      </c>
      <c r="H1455">
        <v>0</v>
      </c>
    </row>
    <row r="1456" spans="2:8" x14ac:dyDescent="0.25">
      <c r="B1456" t="s">
        <v>134</v>
      </c>
      <c r="C1456" t="s">
        <v>13</v>
      </c>
      <c r="D1456">
        <v>1</v>
      </c>
      <c r="E1456">
        <v>0</v>
      </c>
      <c r="F1456">
        <v>0</v>
      </c>
      <c r="G1456">
        <v>0</v>
      </c>
      <c r="H1456">
        <v>0</v>
      </c>
    </row>
    <row r="1457" spans="2:8" x14ac:dyDescent="0.25">
      <c r="B1457" t="s">
        <v>134</v>
      </c>
      <c r="C1457" t="s">
        <v>14</v>
      </c>
      <c r="D1457">
        <v>21</v>
      </c>
      <c r="E1457">
        <v>12</v>
      </c>
      <c r="F1457">
        <v>9</v>
      </c>
      <c r="G1457">
        <v>3</v>
      </c>
      <c r="H1457">
        <v>0</v>
      </c>
    </row>
    <row r="1458" spans="2:8" x14ac:dyDescent="0.25">
      <c r="B1458" t="s">
        <v>134</v>
      </c>
      <c r="C1458" t="s">
        <v>15</v>
      </c>
      <c r="D1458">
        <v>8</v>
      </c>
      <c r="E1458">
        <v>4</v>
      </c>
      <c r="F1458">
        <v>3</v>
      </c>
      <c r="G1458">
        <v>1</v>
      </c>
      <c r="H1458">
        <v>0</v>
      </c>
    </row>
    <row r="1459" spans="2:8" x14ac:dyDescent="0.25">
      <c r="B1459" t="s">
        <v>134</v>
      </c>
      <c r="C1459" t="s">
        <v>16</v>
      </c>
      <c r="D1459">
        <v>92</v>
      </c>
      <c r="E1459">
        <v>85</v>
      </c>
      <c r="F1459">
        <v>61</v>
      </c>
      <c r="G1459">
        <v>24</v>
      </c>
      <c r="H1459">
        <v>1</v>
      </c>
    </row>
    <row r="1460" spans="2:8" x14ac:dyDescent="0.25">
      <c r="B1460" t="s">
        <v>134</v>
      </c>
      <c r="C1460" t="s">
        <v>18</v>
      </c>
      <c r="D1460">
        <v>13</v>
      </c>
      <c r="E1460">
        <v>8</v>
      </c>
      <c r="F1460">
        <v>8</v>
      </c>
      <c r="G1460">
        <v>0</v>
      </c>
      <c r="H1460">
        <v>0</v>
      </c>
    </row>
    <row r="1461" spans="2:8" x14ac:dyDescent="0.25">
      <c r="B1461" t="s">
        <v>155</v>
      </c>
      <c r="C1461" t="s">
        <v>191</v>
      </c>
      <c r="D1461">
        <v>1</v>
      </c>
      <c r="E1461">
        <v>0</v>
      </c>
      <c r="F1461">
        <v>0</v>
      </c>
      <c r="G1461">
        <v>0</v>
      </c>
      <c r="H1461">
        <v>0</v>
      </c>
    </row>
    <row r="1462" spans="2:8" x14ac:dyDescent="0.25">
      <c r="B1462" t="s">
        <v>155</v>
      </c>
      <c r="C1462" t="s">
        <v>2</v>
      </c>
      <c r="D1462">
        <v>1</v>
      </c>
      <c r="E1462">
        <v>1</v>
      </c>
      <c r="F1462">
        <v>0</v>
      </c>
      <c r="G1462">
        <v>1</v>
      </c>
      <c r="H1462">
        <v>0</v>
      </c>
    </row>
    <row r="1463" spans="2:8" x14ac:dyDescent="0.25">
      <c r="B1463" t="s">
        <v>155</v>
      </c>
      <c r="C1463" t="s">
        <v>4</v>
      </c>
      <c r="D1463">
        <v>6</v>
      </c>
      <c r="E1463">
        <v>5</v>
      </c>
      <c r="F1463">
        <v>3</v>
      </c>
      <c r="G1463">
        <v>2</v>
      </c>
      <c r="H1463">
        <v>0</v>
      </c>
    </row>
    <row r="1464" spans="2:8" x14ac:dyDescent="0.25">
      <c r="B1464" t="s">
        <v>155</v>
      </c>
      <c r="C1464" t="s">
        <v>223</v>
      </c>
      <c r="D1464">
        <v>7</v>
      </c>
      <c r="E1464">
        <v>7</v>
      </c>
      <c r="F1464">
        <v>6</v>
      </c>
      <c r="G1464">
        <v>1</v>
      </c>
      <c r="H1464">
        <v>0</v>
      </c>
    </row>
    <row r="1465" spans="2:8" x14ac:dyDescent="0.25">
      <c r="B1465" t="s">
        <v>155</v>
      </c>
      <c r="C1465" t="s">
        <v>7</v>
      </c>
      <c r="D1465">
        <v>3</v>
      </c>
      <c r="E1465">
        <v>3</v>
      </c>
      <c r="F1465">
        <v>1</v>
      </c>
      <c r="G1465">
        <v>2</v>
      </c>
      <c r="H1465">
        <v>0</v>
      </c>
    </row>
    <row r="1466" spans="2:8" x14ac:dyDescent="0.25">
      <c r="B1466" t="s">
        <v>155</v>
      </c>
      <c r="C1466" t="s">
        <v>221</v>
      </c>
      <c r="D1466">
        <v>1</v>
      </c>
      <c r="E1466">
        <v>1</v>
      </c>
      <c r="F1466">
        <v>1</v>
      </c>
      <c r="G1466">
        <v>0</v>
      </c>
      <c r="H1466">
        <v>0</v>
      </c>
    </row>
    <row r="1467" spans="2:8" x14ac:dyDescent="0.25">
      <c r="B1467" t="s">
        <v>155</v>
      </c>
      <c r="C1467" t="s">
        <v>14</v>
      </c>
      <c r="D1467">
        <v>1</v>
      </c>
      <c r="E1467">
        <v>1</v>
      </c>
      <c r="F1467">
        <v>1</v>
      </c>
      <c r="G1467">
        <v>0</v>
      </c>
      <c r="H1467">
        <v>0</v>
      </c>
    </row>
    <row r="1468" spans="2:8" x14ac:dyDescent="0.25">
      <c r="B1468" t="s">
        <v>155</v>
      </c>
      <c r="C1468" t="s">
        <v>15</v>
      </c>
      <c r="D1468">
        <v>2</v>
      </c>
      <c r="E1468">
        <v>2</v>
      </c>
      <c r="F1468">
        <v>1</v>
      </c>
      <c r="G1468">
        <v>1</v>
      </c>
      <c r="H1468">
        <v>0</v>
      </c>
    </row>
    <row r="1469" spans="2:8" x14ac:dyDescent="0.25">
      <c r="B1469" t="s">
        <v>155</v>
      </c>
      <c r="C1469" t="s">
        <v>16</v>
      </c>
      <c r="D1469">
        <v>7</v>
      </c>
      <c r="E1469">
        <v>7</v>
      </c>
      <c r="F1469">
        <v>7</v>
      </c>
      <c r="G1469">
        <v>0</v>
      </c>
      <c r="H1469">
        <v>0</v>
      </c>
    </row>
    <row r="1470" spans="2:8" x14ac:dyDescent="0.25">
      <c r="B1470" t="s">
        <v>155</v>
      </c>
      <c r="C1470" t="s">
        <v>18</v>
      </c>
      <c r="D1470">
        <v>1</v>
      </c>
      <c r="E1470">
        <v>1</v>
      </c>
      <c r="F1470">
        <v>1</v>
      </c>
      <c r="G1470">
        <v>0</v>
      </c>
      <c r="H1470">
        <v>0</v>
      </c>
    </row>
    <row r="1471" spans="2:8" x14ac:dyDescent="0.25">
      <c r="B1471" t="s">
        <v>135</v>
      </c>
      <c r="C1471" t="s">
        <v>223</v>
      </c>
      <c r="D1471">
        <v>22</v>
      </c>
      <c r="E1471">
        <v>22</v>
      </c>
      <c r="F1471">
        <v>22</v>
      </c>
      <c r="G1471">
        <v>0</v>
      </c>
      <c r="H1471">
        <v>0</v>
      </c>
    </row>
    <row r="1472" spans="2:8" x14ac:dyDescent="0.25">
      <c r="B1472" t="s">
        <v>135</v>
      </c>
      <c r="C1472" t="s">
        <v>2</v>
      </c>
      <c r="D1472">
        <v>3</v>
      </c>
      <c r="E1472">
        <v>3</v>
      </c>
      <c r="F1472">
        <v>3</v>
      </c>
      <c r="G1472">
        <v>0</v>
      </c>
      <c r="H1472">
        <v>0</v>
      </c>
    </row>
    <row r="1473" spans="2:8" x14ac:dyDescent="0.25">
      <c r="B1473" t="s">
        <v>135</v>
      </c>
      <c r="C1473" t="s">
        <v>221</v>
      </c>
      <c r="D1473">
        <v>29</v>
      </c>
      <c r="E1473">
        <v>28</v>
      </c>
      <c r="F1473">
        <v>27</v>
      </c>
      <c r="G1473">
        <v>1</v>
      </c>
      <c r="H1473">
        <v>1</v>
      </c>
    </row>
    <row r="1474" spans="2:8" x14ac:dyDescent="0.25">
      <c r="B1474" t="s">
        <v>135</v>
      </c>
      <c r="C1474" t="s">
        <v>4</v>
      </c>
      <c r="D1474">
        <v>35</v>
      </c>
      <c r="E1474">
        <v>32</v>
      </c>
      <c r="F1474">
        <v>27</v>
      </c>
      <c r="G1474">
        <v>5</v>
      </c>
      <c r="H1474">
        <v>0</v>
      </c>
    </row>
    <row r="1475" spans="2:8" x14ac:dyDescent="0.25">
      <c r="B1475" t="s">
        <v>135</v>
      </c>
      <c r="C1475" t="s">
        <v>7</v>
      </c>
      <c r="D1475">
        <v>38</v>
      </c>
      <c r="E1475">
        <v>37</v>
      </c>
      <c r="F1475">
        <v>33</v>
      </c>
      <c r="G1475">
        <v>4</v>
      </c>
      <c r="H1475">
        <v>0</v>
      </c>
    </row>
    <row r="1476" spans="2:8" x14ac:dyDescent="0.25">
      <c r="B1476" t="s">
        <v>135</v>
      </c>
      <c r="C1476" t="s">
        <v>12</v>
      </c>
      <c r="D1476">
        <v>3</v>
      </c>
      <c r="E1476">
        <v>3</v>
      </c>
      <c r="F1476">
        <v>3</v>
      </c>
      <c r="G1476">
        <v>0</v>
      </c>
      <c r="H1476">
        <v>0</v>
      </c>
    </row>
    <row r="1477" spans="2:8" x14ac:dyDescent="0.25">
      <c r="B1477" t="s">
        <v>135</v>
      </c>
      <c r="C1477" t="s">
        <v>13</v>
      </c>
      <c r="D1477">
        <v>16</v>
      </c>
      <c r="E1477">
        <v>14</v>
      </c>
      <c r="F1477">
        <v>12</v>
      </c>
      <c r="G1477">
        <v>2</v>
      </c>
      <c r="H1477">
        <v>0</v>
      </c>
    </row>
    <row r="1478" spans="2:8" x14ac:dyDescent="0.25">
      <c r="B1478" t="s">
        <v>135</v>
      </c>
      <c r="C1478" t="s">
        <v>14</v>
      </c>
      <c r="D1478">
        <v>2</v>
      </c>
      <c r="E1478">
        <v>0</v>
      </c>
      <c r="F1478">
        <v>0</v>
      </c>
      <c r="G1478">
        <v>0</v>
      </c>
      <c r="H1478">
        <v>0</v>
      </c>
    </row>
    <row r="1479" spans="2:8" x14ac:dyDescent="0.25">
      <c r="B1479" t="s">
        <v>135</v>
      </c>
      <c r="C1479" t="s">
        <v>16</v>
      </c>
      <c r="D1479">
        <v>37</v>
      </c>
      <c r="E1479">
        <v>37</v>
      </c>
      <c r="F1479">
        <v>33</v>
      </c>
      <c r="G1479">
        <v>4</v>
      </c>
      <c r="H1479">
        <v>0</v>
      </c>
    </row>
    <row r="1480" spans="2:8" x14ac:dyDescent="0.25">
      <c r="B1480" t="s">
        <v>135</v>
      </c>
      <c r="C1480" t="s">
        <v>18</v>
      </c>
      <c r="D1480">
        <v>27</v>
      </c>
      <c r="E1480">
        <v>17</v>
      </c>
      <c r="F1480">
        <v>17</v>
      </c>
      <c r="G1480">
        <v>0</v>
      </c>
      <c r="H148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8"/>
  <sheetViews>
    <sheetView topLeftCell="B4" workbookViewId="0">
      <selection activeCell="H10" sqref="H10"/>
    </sheetView>
  </sheetViews>
  <sheetFormatPr defaultRowHeight="15" x14ac:dyDescent="0.25"/>
  <cols>
    <col min="1" max="1" width="29.28515625" customWidth="1"/>
    <col min="2" max="2" width="67.42578125" customWidth="1"/>
    <col min="3" max="3" width="13.85546875" customWidth="1"/>
    <col min="4" max="4" width="14" customWidth="1"/>
  </cols>
  <sheetData>
    <row r="1" spans="1:10" x14ac:dyDescent="0.2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161</v>
      </c>
    </row>
    <row r="2" spans="1:10" x14ac:dyDescent="0.25">
      <c r="A2" s="31" t="s">
        <v>169</v>
      </c>
      <c r="B2" s="28" t="s">
        <v>1</v>
      </c>
      <c r="C2" s="28">
        <v>3</v>
      </c>
      <c r="D2" s="28">
        <v>2</v>
      </c>
      <c r="E2" s="28">
        <v>2</v>
      </c>
      <c r="F2" s="28">
        <v>0</v>
      </c>
      <c r="G2" s="33">
        <v>1</v>
      </c>
    </row>
    <row r="3" spans="1:10" x14ac:dyDescent="0.25">
      <c r="A3" s="31" t="s">
        <v>24</v>
      </c>
      <c r="B3" s="28" t="s">
        <v>1</v>
      </c>
      <c r="C3" s="28">
        <v>1</v>
      </c>
      <c r="D3" s="28">
        <v>1</v>
      </c>
      <c r="E3" s="28">
        <v>0</v>
      </c>
      <c r="F3" s="28">
        <v>1</v>
      </c>
      <c r="G3" s="33">
        <v>0</v>
      </c>
    </row>
    <row r="4" spans="1:10" x14ac:dyDescent="0.25">
      <c r="A4" s="31" t="s">
        <v>64</v>
      </c>
      <c r="B4" s="28" t="s">
        <v>1</v>
      </c>
      <c r="C4" s="28">
        <v>1</v>
      </c>
      <c r="D4" s="28">
        <v>1</v>
      </c>
      <c r="E4" s="28">
        <v>0</v>
      </c>
      <c r="F4" s="28">
        <v>1</v>
      </c>
      <c r="G4" s="33">
        <v>0</v>
      </c>
    </row>
    <row r="5" spans="1:10" x14ac:dyDescent="0.25">
      <c r="A5" s="31" t="s">
        <v>89</v>
      </c>
      <c r="B5" s="28" t="s">
        <v>1</v>
      </c>
      <c r="C5" s="28">
        <v>1</v>
      </c>
      <c r="D5" s="28">
        <v>1</v>
      </c>
      <c r="E5" s="28">
        <v>1</v>
      </c>
      <c r="F5" s="28">
        <v>0</v>
      </c>
      <c r="G5" s="33">
        <v>0</v>
      </c>
      <c r="I5" t="s">
        <v>228</v>
      </c>
      <c r="J5" t="s">
        <v>229</v>
      </c>
    </row>
    <row r="6" spans="1:10" x14ac:dyDescent="0.25">
      <c r="A6" s="31" t="s">
        <v>110</v>
      </c>
      <c r="B6" s="28" t="s">
        <v>1</v>
      </c>
      <c r="C6" s="28">
        <v>1</v>
      </c>
      <c r="D6" s="28">
        <v>1</v>
      </c>
      <c r="E6" s="28">
        <v>1</v>
      </c>
      <c r="F6" s="28">
        <v>0</v>
      </c>
      <c r="G6" s="33">
        <v>0</v>
      </c>
    </row>
    <row r="7" spans="1:10" x14ac:dyDescent="0.25">
      <c r="A7" s="29" t="s">
        <v>48</v>
      </c>
      <c r="B7" s="30" t="s">
        <v>1</v>
      </c>
      <c r="C7" s="30">
        <v>2</v>
      </c>
      <c r="D7" s="30">
        <v>2</v>
      </c>
      <c r="E7" s="30">
        <v>2</v>
      </c>
      <c r="F7" s="30">
        <v>0</v>
      </c>
      <c r="G7" s="32">
        <v>0</v>
      </c>
      <c r="I7" t="s">
        <v>223</v>
      </c>
      <c r="J7">
        <v>7374</v>
      </c>
    </row>
    <row r="8" spans="1:10" x14ac:dyDescent="0.25">
      <c r="A8" s="29" t="s">
        <v>174</v>
      </c>
      <c r="B8" s="30" t="s">
        <v>2</v>
      </c>
      <c r="C8" s="30">
        <v>11</v>
      </c>
      <c r="D8" s="30">
        <v>10</v>
      </c>
      <c r="E8" s="30">
        <v>10</v>
      </c>
      <c r="F8" s="30">
        <v>0</v>
      </c>
      <c r="G8" s="32">
        <v>0</v>
      </c>
      <c r="I8" t="s">
        <v>16</v>
      </c>
      <c r="J8">
        <v>6360</v>
      </c>
    </row>
    <row r="9" spans="1:10" x14ac:dyDescent="0.25">
      <c r="A9" s="29" t="s">
        <v>177</v>
      </c>
      <c r="B9" s="30" t="s">
        <v>2</v>
      </c>
      <c r="C9" s="30">
        <v>1</v>
      </c>
      <c r="D9" s="30">
        <v>1</v>
      </c>
      <c r="E9" s="30">
        <v>1</v>
      </c>
      <c r="F9" s="30">
        <v>0</v>
      </c>
      <c r="G9" s="32">
        <v>0</v>
      </c>
      <c r="I9" t="s">
        <v>221</v>
      </c>
      <c r="J9">
        <v>4735</v>
      </c>
    </row>
    <row r="10" spans="1:10" x14ac:dyDescent="0.25">
      <c r="A10" s="29" t="s">
        <v>25</v>
      </c>
      <c r="B10" s="30" t="s">
        <v>2</v>
      </c>
      <c r="C10" s="30">
        <v>5</v>
      </c>
      <c r="D10" s="30">
        <v>4</v>
      </c>
      <c r="E10" s="30">
        <v>4</v>
      </c>
      <c r="F10" s="30">
        <v>0</v>
      </c>
      <c r="G10" s="32">
        <v>0</v>
      </c>
      <c r="I10" t="s">
        <v>222</v>
      </c>
      <c r="J10">
        <v>3872</v>
      </c>
    </row>
    <row r="11" spans="1:10" x14ac:dyDescent="0.25">
      <c r="A11" s="29" t="s">
        <v>168</v>
      </c>
      <c r="B11" s="30" t="s">
        <v>2</v>
      </c>
      <c r="C11" s="30">
        <v>16</v>
      </c>
      <c r="D11" s="30">
        <v>14</v>
      </c>
      <c r="E11" s="30">
        <v>12</v>
      </c>
      <c r="F11" s="30">
        <v>2</v>
      </c>
      <c r="G11" s="32">
        <v>0</v>
      </c>
      <c r="I11" t="s">
        <v>4</v>
      </c>
      <c r="J11">
        <v>3722</v>
      </c>
    </row>
    <row r="12" spans="1:10" ht="16.5" customHeight="1" x14ac:dyDescent="0.25">
      <c r="A12" s="29" t="s">
        <v>167</v>
      </c>
      <c r="B12" s="30" t="s">
        <v>2</v>
      </c>
      <c r="C12" s="30">
        <v>9</v>
      </c>
      <c r="D12" s="30">
        <v>8</v>
      </c>
      <c r="E12" s="30">
        <v>5</v>
      </c>
      <c r="F12" s="30">
        <v>3</v>
      </c>
      <c r="G12" s="32">
        <v>0</v>
      </c>
      <c r="I12" t="s">
        <v>7</v>
      </c>
      <c r="J12">
        <v>2852</v>
      </c>
    </row>
    <row r="13" spans="1:10" x14ac:dyDescent="0.25">
      <c r="A13" s="29" t="s">
        <v>51</v>
      </c>
      <c r="B13" s="30" t="s">
        <v>2</v>
      </c>
      <c r="C13" s="30">
        <v>2</v>
      </c>
      <c r="D13" s="30">
        <v>2</v>
      </c>
      <c r="E13" s="30">
        <v>1</v>
      </c>
      <c r="F13" s="30">
        <v>1</v>
      </c>
      <c r="G13" s="32">
        <v>0</v>
      </c>
      <c r="I13" t="s">
        <v>12</v>
      </c>
      <c r="J13">
        <v>2315</v>
      </c>
    </row>
    <row r="14" spans="1:10" x14ac:dyDescent="0.25">
      <c r="A14" s="29" t="s">
        <v>52</v>
      </c>
      <c r="B14" s="30" t="s">
        <v>2</v>
      </c>
      <c r="C14" s="30">
        <v>14</v>
      </c>
      <c r="D14" s="30">
        <v>10</v>
      </c>
      <c r="E14" s="30">
        <v>7</v>
      </c>
      <c r="F14" s="30">
        <v>3</v>
      </c>
      <c r="G14" s="32">
        <v>0</v>
      </c>
      <c r="I14" t="s">
        <v>14</v>
      </c>
      <c r="J14">
        <v>1623</v>
      </c>
    </row>
    <row r="15" spans="1:10" x14ac:dyDescent="0.25">
      <c r="A15" s="29" t="s">
        <v>53</v>
      </c>
      <c r="B15" s="30" t="s">
        <v>2</v>
      </c>
      <c r="C15" s="30">
        <v>6</v>
      </c>
      <c r="D15" s="30">
        <v>5</v>
      </c>
      <c r="E15" s="30">
        <v>3</v>
      </c>
      <c r="F15" s="30">
        <v>2</v>
      </c>
      <c r="G15" s="32">
        <v>0</v>
      </c>
      <c r="I15" t="s">
        <v>18</v>
      </c>
      <c r="J15">
        <v>1293</v>
      </c>
    </row>
    <row r="16" spans="1:10" x14ac:dyDescent="0.25">
      <c r="A16" s="31" t="s">
        <v>26</v>
      </c>
      <c r="B16" s="28" t="s">
        <v>2</v>
      </c>
      <c r="C16" s="28">
        <v>5</v>
      </c>
      <c r="D16" s="28">
        <v>3</v>
      </c>
      <c r="E16" s="28">
        <v>3</v>
      </c>
      <c r="F16" s="28">
        <v>0</v>
      </c>
      <c r="G16" s="33">
        <v>0</v>
      </c>
      <c r="I16" t="s">
        <v>13</v>
      </c>
      <c r="J16">
        <v>776</v>
      </c>
    </row>
    <row r="17" spans="1:10" x14ac:dyDescent="0.25">
      <c r="A17" s="29" t="s">
        <v>54</v>
      </c>
      <c r="B17" s="30" t="s">
        <v>2</v>
      </c>
      <c r="C17" s="30">
        <v>2</v>
      </c>
      <c r="D17" s="30">
        <v>1</v>
      </c>
      <c r="E17" s="30">
        <v>1</v>
      </c>
      <c r="F17" s="30">
        <v>0</v>
      </c>
      <c r="G17" s="32">
        <v>0</v>
      </c>
      <c r="I17" t="s">
        <v>15</v>
      </c>
      <c r="J17">
        <v>575</v>
      </c>
    </row>
    <row r="18" spans="1:10" x14ac:dyDescent="0.25">
      <c r="A18" s="29" t="s">
        <v>27</v>
      </c>
      <c r="B18" s="30" t="s">
        <v>2</v>
      </c>
      <c r="C18" s="30">
        <v>9</v>
      </c>
      <c r="D18" s="30">
        <v>9</v>
      </c>
      <c r="E18" s="30">
        <v>8</v>
      </c>
      <c r="F18" s="30">
        <v>1</v>
      </c>
      <c r="G18" s="32">
        <v>0</v>
      </c>
      <c r="I18" t="s">
        <v>2</v>
      </c>
      <c r="J18">
        <v>501</v>
      </c>
    </row>
    <row r="19" spans="1:10" x14ac:dyDescent="0.25">
      <c r="A19" s="31" t="s">
        <v>169</v>
      </c>
      <c r="B19" s="28" t="s">
        <v>2</v>
      </c>
      <c r="C19" s="28">
        <v>18</v>
      </c>
      <c r="D19" s="28">
        <v>18</v>
      </c>
      <c r="E19" s="28">
        <v>18</v>
      </c>
      <c r="F19" s="28">
        <v>0</v>
      </c>
      <c r="G19" s="33">
        <v>0</v>
      </c>
      <c r="I19" t="s">
        <v>5</v>
      </c>
      <c r="J19">
        <v>16</v>
      </c>
    </row>
    <row r="20" spans="1:10" x14ac:dyDescent="0.25">
      <c r="A20" s="31" t="s">
        <v>24</v>
      </c>
      <c r="B20" s="28" t="s">
        <v>2</v>
      </c>
      <c r="C20" s="28">
        <v>33</v>
      </c>
      <c r="D20" s="28">
        <v>30</v>
      </c>
      <c r="E20" s="28">
        <v>27</v>
      </c>
      <c r="F20" s="28">
        <v>3</v>
      </c>
      <c r="G20" s="33">
        <v>0</v>
      </c>
      <c r="I20" t="s">
        <v>226</v>
      </c>
      <c r="J20">
        <v>10</v>
      </c>
    </row>
    <row r="21" spans="1:10" x14ac:dyDescent="0.25">
      <c r="A21" s="29" t="s">
        <v>28</v>
      </c>
      <c r="B21" s="30" t="s">
        <v>2</v>
      </c>
      <c r="C21" s="30">
        <v>23</v>
      </c>
      <c r="D21" s="30">
        <v>18</v>
      </c>
      <c r="E21" s="30">
        <v>17</v>
      </c>
      <c r="F21" s="30">
        <v>1</v>
      </c>
      <c r="G21" s="32">
        <v>0</v>
      </c>
      <c r="I21" t="s">
        <v>1</v>
      </c>
      <c r="J21">
        <v>9</v>
      </c>
    </row>
    <row r="22" spans="1:10" x14ac:dyDescent="0.25">
      <c r="A22" s="31" t="s">
        <v>29</v>
      </c>
      <c r="B22" s="28" t="s">
        <v>2</v>
      </c>
      <c r="C22" s="28">
        <v>6</v>
      </c>
      <c r="D22" s="28">
        <v>6</v>
      </c>
      <c r="E22" s="28">
        <v>5</v>
      </c>
      <c r="F22" s="28">
        <v>1</v>
      </c>
      <c r="G22" s="33">
        <v>0</v>
      </c>
      <c r="I22" t="s">
        <v>191</v>
      </c>
      <c r="J22">
        <v>3</v>
      </c>
    </row>
    <row r="23" spans="1:10" x14ac:dyDescent="0.25">
      <c r="A23" s="31" t="s">
        <v>30</v>
      </c>
      <c r="B23" s="28" t="s">
        <v>2</v>
      </c>
      <c r="C23" s="28">
        <v>10</v>
      </c>
      <c r="D23" s="28">
        <v>10</v>
      </c>
      <c r="E23" s="28">
        <v>10</v>
      </c>
      <c r="F23" s="28">
        <v>0</v>
      </c>
      <c r="G23" s="33">
        <v>0</v>
      </c>
      <c r="I23" t="s">
        <v>10</v>
      </c>
      <c r="J23">
        <v>1</v>
      </c>
    </row>
    <row r="24" spans="1:10" x14ac:dyDescent="0.25">
      <c r="A24" s="29" t="s">
        <v>56</v>
      </c>
      <c r="B24" s="30" t="s">
        <v>2</v>
      </c>
      <c r="C24" s="30">
        <v>5</v>
      </c>
      <c r="D24" s="30">
        <v>5</v>
      </c>
      <c r="E24" s="30">
        <v>4</v>
      </c>
      <c r="F24" s="30">
        <v>1</v>
      </c>
      <c r="G24" s="32">
        <v>0</v>
      </c>
    </row>
    <row r="25" spans="1:10" x14ac:dyDescent="0.25">
      <c r="A25" s="31" t="s">
        <v>31</v>
      </c>
      <c r="B25" s="28" t="s">
        <v>2</v>
      </c>
      <c r="C25" s="28">
        <v>7</v>
      </c>
      <c r="D25" s="28">
        <v>6</v>
      </c>
      <c r="E25" s="28">
        <v>6</v>
      </c>
      <c r="F25" s="28">
        <v>0</v>
      </c>
      <c r="G25" s="33">
        <v>0</v>
      </c>
    </row>
    <row r="26" spans="1:10" x14ac:dyDescent="0.25">
      <c r="A26" s="29" t="s">
        <v>57</v>
      </c>
      <c r="B26" s="30" t="s">
        <v>2</v>
      </c>
      <c r="C26" s="30">
        <v>7</v>
      </c>
      <c r="D26" s="30">
        <v>6</v>
      </c>
      <c r="E26" s="30">
        <v>6</v>
      </c>
      <c r="F26" s="30">
        <v>0</v>
      </c>
      <c r="G26" s="32">
        <v>1</v>
      </c>
    </row>
    <row r="27" spans="1:10" x14ac:dyDescent="0.25">
      <c r="A27" s="31" t="s">
        <v>58</v>
      </c>
      <c r="B27" s="28" t="s">
        <v>2</v>
      </c>
      <c r="C27" s="28">
        <v>6</v>
      </c>
      <c r="D27" s="28">
        <v>2</v>
      </c>
      <c r="E27" s="28">
        <v>2</v>
      </c>
      <c r="F27" s="28">
        <v>0</v>
      </c>
      <c r="G27" s="33">
        <v>0</v>
      </c>
    </row>
    <row r="28" spans="1:10" x14ac:dyDescent="0.25">
      <c r="A28" s="29" t="s">
        <v>176</v>
      </c>
      <c r="B28" s="30" t="s">
        <v>2</v>
      </c>
      <c r="C28" s="30">
        <v>10</v>
      </c>
      <c r="D28" s="30">
        <v>9</v>
      </c>
      <c r="E28" s="30">
        <v>7</v>
      </c>
      <c r="F28" s="30">
        <v>2</v>
      </c>
      <c r="G28" s="32">
        <v>0</v>
      </c>
    </row>
    <row r="29" spans="1:10" x14ac:dyDescent="0.25">
      <c r="A29" s="29" t="s">
        <v>32</v>
      </c>
      <c r="B29" s="30" t="s">
        <v>2</v>
      </c>
      <c r="C29" s="30">
        <v>6</v>
      </c>
      <c r="D29" s="30">
        <v>6</v>
      </c>
      <c r="E29" s="30">
        <v>5</v>
      </c>
      <c r="F29" s="30">
        <v>1</v>
      </c>
      <c r="G29" s="32">
        <v>0</v>
      </c>
    </row>
    <row r="30" spans="1:10" x14ac:dyDescent="0.25">
      <c r="A30" s="29" t="s">
        <v>33</v>
      </c>
      <c r="B30" s="30" t="s">
        <v>2</v>
      </c>
      <c r="C30" s="30">
        <v>13</v>
      </c>
      <c r="D30" s="30">
        <v>12</v>
      </c>
      <c r="E30" s="30">
        <v>12</v>
      </c>
      <c r="F30" s="30">
        <v>0</v>
      </c>
      <c r="G30" s="32">
        <v>0</v>
      </c>
    </row>
    <row r="31" spans="1:10" x14ac:dyDescent="0.25">
      <c r="A31" s="31" t="s">
        <v>220</v>
      </c>
      <c r="B31" s="28" t="s">
        <v>2</v>
      </c>
      <c r="C31" s="28">
        <v>88</v>
      </c>
      <c r="D31" s="28">
        <v>79</v>
      </c>
      <c r="E31" s="28">
        <v>62</v>
      </c>
      <c r="F31" s="28">
        <v>17</v>
      </c>
      <c r="G31" s="33">
        <v>0</v>
      </c>
    </row>
    <row r="32" spans="1:10" x14ac:dyDescent="0.25">
      <c r="A32" s="31" t="s">
        <v>59</v>
      </c>
      <c r="B32" s="28" t="s">
        <v>2</v>
      </c>
      <c r="C32" s="28">
        <v>2</v>
      </c>
      <c r="D32" s="28">
        <v>2</v>
      </c>
      <c r="E32" s="28">
        <v>2</v>
      </c>
      <c r="F32" s="28">
        <v>0</v>
      </c>
      <c r="G32" s="33">
        <v>0</v>
      </c>
    </row>
    <row r="33" spans="1:7" x14ac:dyDescent="0.25">
      <c r="A33" s="29" t="s">
        <v>188</v>
      </c>
      <c r="B33" s="30" t="s">
        <v>2</v>
      </c>
      <c r="C33" s="30">
        <v>2</v>
      </c>
      <c r="D33" s="30">
        <v>2</v>
      </c>
      <c r="E33" s="30">
        <v>1</v>
      </c>
      <c r="F33" s="30">
        <v>1</v>
      </c>
      <c r="G33" s="32">
        <v>0</v>
      </c>
    </row>
    <row r="34" spans="1:7" x14ac:dyDescent="0.25">
      <c r="A34" s="29" t="s">
        <v>61</v>
      </c>
      <c r="B34" s="30" t="s">
        <v>2</v>
      </c>
      <c r="C34" s="30">
        <v>1</v>
      </c>
      <c r="D34" s="30">
        <v>1</v>
      </c>
      <c r="E34" s="30">
        <v>1</v>
      </c>
      <c r="F34" s="30">
        <v>0</v>
      </c>
      <c r="G34" s="32">
        <v>0</v>
      </c>
    </row>
    <row r="35" spans="1:7" x14ac:dyDescent="0.25">
      <c r="A35" s="29" t="s">
        <v>181</v>
      </c>
      <c r="B35" s="30" t="s">
        <v>2</v>
      </c>
      <c r="C35" s="30">
        <v>2</v>
      </c>
      <c r="D35" s="30">
        <v>2</v>
      </c>
      <c r="E35" s="30">
        <v>2</v>
      </c>
      <c r="F35" s="30">
        <v>0</v>
      </c>
      <c r="G35" s="32">
        <v>0</v>
      </c>
    </row>
    <row r="36" spans="1:7" x14ac:dyDescent="0.25">
      <c r="A36" s="31" t="s">
        <v>187</v>
      </c>
      <c r="B36" s="28" t="s">
        <v>2</v>
      </c>
      <c r="C36" s="28">
        <v>2</v>
      </c>
      <c r="D36" s="28">
        <v>2</v>
      </c>
      <c r="E36" s="28">
        <v>1</v>
      </c>
      <c r="F36" s="28">
        <v>1</v>
      </c>
      <c r="G36" s="33">
        <v>0</v>
      </c>
    </row>
    <row r="37" spans="1:7" x14ac:dyDescent="0.25">
      <c r="A37" s="31" t="s">
        <v>64</v>
      </c>
      <c r="B37" s="28" t="s">
        <v>2</v>
      </c>
      <c r="C37" s="28">
        <v>1</v>
      </c>
      <c r="D37" s="28">
        <v>1</v>
      </c>
      <c r="E37" s="28">
        <v>1</v>
      </c>
      <c r="F37" s="28">
        <v>0</v>
      </c>
      <c r="G37" s="33">
        <v>0</v>
      </c>
    </row>
    <row r="38" spans="1:7" x14ac:dyDescent="0.25">
      <c r="A38" s="29" t="s">
        <v>66</v>
      </c>
      <c r="B38" s="30" t="s">
        <v>2</v>
      </c>
      <c r="C38" s="30">
        <v>6</v>
      </c>
      <c r="D38" s="30">
        <v>6</v>
      </c>
      <c r="E38" s="30">
        <v>4</v>
      </c>
      <c r="F38" s="30">
        <v>2</v>
      </c>
      <c r="G38" s="32">
        <v>0</v>
      </c>
    </row>
    <row r="39" spans="1:7" x14ac:dyDescent="0.25">
      <c r="A39" s="29" t="s">
        <v>34</v>
      </c>
      <c r="B39" s="30" t="s">
        <v>2</v>
      </c>
      <c r="C39" s="30">
        <v>3</v>
      </c>
      <c r="D39" s="30">
        <v>3</v>
      </c>
      <c r="E39" s="30">
        <v>3</v>
      </c>
      <c r="F39" s="30">
        <v>0</v>
      </c>
      <c r="G39" s="32">
        <v>0</v>
      </c>
    </row>
    <row r="40" spans="1:7" x14ac:dyDescent="0.25">
      <c r="A40" s="29" t="s">
        <v>67</v>
      </c>
      <c r="B40" s="30" t="s">
        <v>2</v>
      </c>
      <c r="C40" s="30">
        <v>3</v>
      </c>
      <c r="D40" s="30">
        <v>3</v>
      </c>
      <c r="E40" s="30">
        <v>3</v>
      </c>
      <c r="F40" s="30">
        <v>0</v>
      </c>
      <c r="G40" s="32">
        <v>0</v>
      </c>
    </row>
    <row r="41" spans="1:7" x14ac:dyDescent="0.25">
      <c r="A41" s="29" t="s">
        <v>35</v>
      </c>
      <c r="B41" s="30" t="s">
        <v>2</v>
      </c>
      <c r="C41" s="30">
        <v>11</v>
      </c>
      <c r="D41" s="30">
        <v>10</v>
      </c>
      <c r="E41" s="30">
        <v>10</v>
      </c>
      <c r="F41" s="30">
        <v>0</v>
      </c>
      <c r="G41" s="32">
        <v>0</v>
      </c>
    </row>
    <row r="42" spans="1:7" x14ac:dyDescent="0.25">
      <c r="A42" s="29" t="s">
        <v>36</v>
      </c>
      <c r="B42" s="30" t="s">
        <v>2</v>
      </c>
      <c r="C42" s="30">
        <v>1</v>
      </c>
      <c r="D42" s="30">
        <v>1</v>
      </c>
      <c r="E42" s="30">
        <v>1</v>
      </c>
      <c r="F42" s="30">
        <v>0</v>
      </c>
      <c r="G42" s="32">
        <v>0</v>
      </c>
    </row>
    <row r="43" spans="1:7" x14ac:dyDescent="0.25">
      <c r="A43" s="29" t="s">
        <v>137</v>
      </c>
      <c r="B43" s="30" t="s">
        <v>2</v>
      </c>
      <c r="C43" s="30">
        <v>1</v>
      </c>
      <c r="D43" s="30">
        <v>1</v>
      </c>
      <c r="E43" s="30">
        <v>1</v>
      </c>
      <c r="F43" s="30">
        <v>0</v>
      </c>
      <c r="G43" s="32">
        <v>0</v>
      </c>
    </row>
    <row r="44" spans="1:7" x14ac:dyDescent="0.25">
      <c r="A44" s="31" t="s">
        <v>175</v>
      </c>
      <c r="B44" s="28" t="s">
        <v>2</v>
      </c>
      <c r="C44" s="28">
        <v>7</v>
      </c>
      <c r="D44" s="28">
        <v>7</v>
      </c>
      <c r="E44" s="28">
        <v>7</v>
      </c>
      <c r="F44" s="28">
        <v>0</v>
      </c>
      <c r="G44" s="33">
        <v>0</v>
      </c>
    </row>
    <row r="45" spans="1:7" x14ac:dyDescent="0.25">
      <c r="A45" s="29" t="s">
        <v>37</v>
      </c>
      <c r="B45" s="30" t="s">
        <v>2</v>
      </c>
      <c r="C45" s="30">
        <v>20</v>
      </c>
      <c r="D45" s="30">
        <v>18</v>
      </c>
      <c r="E45" s="30">
        <v>18</v>
      </c>
      <c r="F45" s="30">
        <v>0</v>
      </c>
      <c r="G45" s="32">
        <v>0</v>
      </c>
    </row>
    <row r="46" spans="1:7" x14ac:dyDescent="0.25">
      <c r="A46" s="31" t="s">
        <v>69</v>
      </c>
      <c r="B46" s="28" t="s">
        <v>2</v>
      </c>
      <c r="C46" s="28">
        <v>1</v>
      </c>
      <c r="D46" s="28">
        <v>0</v>
      </c>
      <c r="E46" s="28">
        <v>0</v>
      </c>
      <c r="F46" s="28">
        <v>0</v>
      </c>
      <c r="G46" s="33">
        <v>0</v>
      </c>
    </row>
    <row r="47" spans="1:7" x14ac:dyDescent="0.25">
      <c r="A47" s="29" t="s">
        <v>70</v>
      </c>
      <c r="B47" s="30" t="s">
        <v>2</v>
      </c>
      <c r="C47" s="30">
        <v>1</v>
      </c>
      <c r="D47" s="30">
        <v>1</v>
      </c>
      <c r="E47" s="30">
        <v>1</v>
      </c>
      <c r="F47" s="30">
        <v>0</v>
      </c>
      <c r="G47" s="32">
        <v>0</v>
      </c>
    </row>
    <row r="48" spans="1:7" x14ac:dyDescent="0.25">
      <c r="A48" s="31" t="s">
        <v>38</v>
      </c>
      <c r="B48" s="28" t="s">
        <v>2</v>
      </c>
      <c r="C48" s="28">
        <v>3</v>
      </c>
      <c r="D48" s="28">
        <v>3</v>
      </c>
      <c r="E48" s="28">
        <v>0</v>
      </c>
      <c r="F48" s="28">
        <v>3</v>
      </c>
      <c r="G48" s="33">
        <v>0</v>
      </c>
    </row>
    <row r="49" spans="1:7" x14ac:dyDescent="0.25">
      <c r="A49" s="31" t="s">
        <v>73</v>
      </c>
      <c r="B49" s="28" t="s">
        <v>2</v>
      </c>
      <c r="C49" s="28">
        <v>6</v>
      </c>
      <c r="D49" s="28">
        <v>6</v>
      </c>
      <c r="E49" s="28">
        <v>6</v>
      </c>
      <c r="F49" s="28">
        <v>0</v>
      </c>
      <c r="G49" s="33">
        <v>0</v>
      </c>
    </row>
    <row r="50" spans="1:7" x14ac:dyDescent="0.25">
      <c r="A50" s="29" t="s">
        <v>138</v>
      </c>
      <c r="B50" s="30" t="s">
        <v>2</v>
      </c>
      <c r="C50" s="30">
        <v>1</v>
      </c>
      <c r="D50" s="30">
        <v>1</v>
      </c>
      <c r="E50" s="30">
        <v>1</v>
      </c>
      <c r="F50" s="30">
        <v>0</v>
      </c>
      <c r="G50" s="32">
        <v>0</v>
      </c>
    </row>
    <row r="51" spans="1:7" x14ac:dyDescent="0.25">
      <c r="A51" s="29" t="s">
        <v>76</v>
      </c>
      <c r="B51" s="30" t="s">
        <v>2</v>
      </c>
      <c r="C51" s="30">
        <v>1</v>
      </c>
      <c r="D51" s="30">
        <v>1</v>
      </c>
      <c r="E51" s="30">
        <v>1</v>
      </c>
      <c r="F51" s="30">
        <v>0</v>
      </c>
      <c r="G51" s="32">
        <v>0</v>
      </c>
    </row>
    <row r="52" spans="1:7" x14ac:dyDescent="0.25">
      <c r="A52" s="31" t="s">
        <v>39</v>
      </c>
      <c r="B52" s="28" t="s">
        <v>2</v>
      </c>
      <c r="C52" s="28">
        <v>3</v>
      </c>
      <c r="D52" s="28">
        <v>3</v>
      </c>
      <c r="E52" s="28">
        <v>3</v>
      </c>
      <c r="F52" s="28">
        <v>0</v>
      </c>
      <c r="G52" s="33">
        <v>0</v>
      </c>
    </row>
    <row r="53" spans="1:7" x14ac:dyDescent="0.25">
      <c r="A53" s="29" t="s">
        <v>80</v>
      </c>
      <c r="B53" s="30" t="s">
        <v>2</v>
      </c>
      <c r="C53" s="30">
        <v>1</v>
      </c>
      <c r="D53" s="30">
        <v>1</v>
      </c>
      <c r="E53" s="30">
        <v>1</v>
      </c>
      <c r="F53" s="30">
        <v>0</v>
      </c>
      <c r="G53" s="32">
        <v>0</v>
      </c>
    </row>
    <row r="54" spans="1:7" x14ac:dyDescent="0.25">
      <c r="A54" s="31" t="s">
        <v>82</v>
      </c>
      <c r="B54" s="28" t="s">
        <v>2</v>
      </c>
      <c r="C54" s="28">
        <v>1</v>
      </c>
      <c r="D54" s="28">
        <v>1</v>
      </c>
      <c r="E54" s="28">
        <v>1</v>
      </c>
      <c r="F54" s="28">
        <v>0</v>
      </c>
      <c r="G54" s="33">
        <v>0</v>
      </c>
    </row>
    <row r="55" spans="1:7" x14ac:dyDescent="0.25">
      <c r="A55" s="31" t="s">
        <v>83</v>
      </c>
      <c r="B55" s="28" t="s">
        <v>2</v>
      </c>
      <c r="C55" s="28">
        <v>1</v>
      </c>
      <c r="D55" s="28">
        <v>1</v>
      </c>
      <c r="E55" s="28">
        <v>1</v>
      </c>
      <c r="F55" s="28">
        <v>0</v>
      </c>
      <c r="G55" s="33">
        <v>0</v>
      </c>
    </row>
    <row r="56" spans="1:7" x14ac:dyDescent="0.25">
      <c r="A56" s="31" t="s">
        <v>171</v>
      </c>
      <c r="B56" s="28" t="s">
        <v>2</v>
      </c>
      <c r="C56" s="28">
        <v>6</v>
      </c>
      <c r="D56" s="28">
        <v>6</v>
      </c>
      <c r="E56" s="28">
        <v>6</v>
      </c>
      <c r="F56" s="28">
        <v>0</v>
      </c>
      <c r="G56" s="33">
        <v>0</v>
      </c>
    </row>
    <row r="57" spans="1:7" x14ac:dyDescent="0.25">
      <c r="A57" s="29" t="s">
        <v>87</v>
      </c>
      <c r="B57" s="30" t="s">
        <v>2</v>
      </c>
      <c r="C57" s="30">
        <v>2</v>
      </c>
      <c r="D57" s="30">
        <v>2</v>
      </c>
      <c r="E57" s="30">
        <v>2</v>
      </c>
      <c r="F57" s="30">
        <v>0</v>
      </c>
      <c r="G57" s="32">
        <v>0</v>
      </c>
    </row>
    <row r="58" spans="1:7" x14ac:dyDescent="0.25">
      <c r="A58" s="29" t="s">
        <v>40</v>
      </c>
      <c r="B58" s="30" t="s">
        <v>2</v>
      </c>
      <c r="C58" s="30">
        <v>2</v>
      </c>
      <c r="D58" s="30">
        <v>2</v>
      </c>
      <c r="E58" s="30">
        <v>2</v>
      </c>
      <c r="F58" s="30">
        <v>0</v>
      </c>
      <c r="G58" s="32">
        <v>0</v>
      </c>
    </row>
    <row r="59" spans="1:7" x14ac:dyDescent="0.25">
      <c r="A59" s="31" t="s">
        <v>91</v>
      </c>
      <c r="B59" s="28" t="s">
        <v>2</v>
      </c>
      <c r="C59" s="28">
        <v>2</v>
      </c>
      <c r="D59" s="28">
        <v>2</v>
      </c>
      <c r="E59" s="28">
        <v>2</v>
      </c>
      <c r="F59" s="28">
        <v>0</v>
      </c>
      <c r="G59" s="33">
        <v>0</v>
      </c>
    </row>
    <row r="60" spans="1:7" x14ac:dyDescent="0.25">
      <c r="A60" s="31" t="s">
        <v>145</v>
      </c>
      <c r="B60" s="28" t="s">
        <v>2</v>
      </c>
      <c r="C60" s="28">
        <v>4</v>
      </c>
      <c r="D60" s="28">
        <v>4</v>
      </c>
      <c r="E60" s="28">
        <v>3</v>
      </c>
      <c r="F60" s="28">
        <v>1</v>
      </c>
      <c r="G60" s="33">
        <v>0</v>
      </c>
    </row>
    <row r="61" spans="1:7" x14ac:dyDescent="0.25">
      <c r="A61" s="31" t="s">
        <v>92</v>
      </c>
      <c r="B61" s="28" t="s">
        <v>2</v>
      </c>
      <c r="C61" s="28">
        <v>2</v>
      </c>
      <c r="D61" s="28">
        <v>1</v>
      </c>
      <c r="E61" s="28">
        <v>1</v>
      </c>
      <c r="F61" s="28">
        <v>0</v>
      </c>
      <c r="G61" s="33">
        <v>0</v>
      </c>
    </row>
    <row r="62" spans="1:7" x14ac:dyDescent="0.25">
      <c r="A62" s="31" t="s">
        <v>94</v>
      </c>
      <c r="B62" s="28" t="s">
        <v>2</v>
      </c>
      <c r="C62" s="28">
        <v>1</v>
      </c>
      <c r="D62" s="28">
        <v>1</v>
      </c>
      <c r="E62" s="28">
        <v>0</v>
      </c>
      <c r="F62" s="28">
        <v>1</v>
      </c>
      <c r="G62" s="33">
        <v>0</v>
      </c>
    </row>
    <row r="63" spans="1:7" x14ac:dyDescent="0.25">
      <c r="A63" s="31" t="s">
        <v>97</v>
      </c>
      <c r="B63" s="28" t="s">
        <v>2</v>
      </c>
      <c r="C63" s="28">
        <v>2</v>
      </c>
      <c r="D63" s="28">
        <v>1</v>
      </c>
      <c r="E63" s="28">
        <v>1</v>
      </c>
      <c r="F63" s="28">
        <v>0</v>
      </c>
      <c r="G63" s="33">
        <v>0</v>
      </c>
    </row>
    <row r="64" spans="1:7" x14ac:dyDescent="0.25">
      <c r="A64" s="29" t="s">
        <v>41</v>
      </c>
      <c r="B64" s="30" t="s">
        <v>2</v>
      </c>
      <c r="C64" s="30">
        <v>3</v>
      </c>
      <c r="D64" s="30">
        <v>3</v>
      </c>
      <c r="E64" s="30">
        <v>3</v>
      </c>
      <c r="F64" s="30">
        <v>0</v>
      </c>
      <c r="G64" s="32">
        <v>0</v>
      </c>
    </row>
    <row r="65" spans="1:7" x14ac:dyDescent="0.25">
      <c r="A65" s="29" t="s">
        <v>42</v>
      </c>
      <c r="B65" s="30" t="s">
        <v>2</v>
      </c>
      <c r="C65" s="30">
        <v>5</v>
      </c>
      <c r="D65" s="30">
        <v>5</v>
      </c>
      <c r="E65" s="30">
        <v>5</v>
      </c>
      <c r="F65" s="30">
        <v>0</v>
      </c>
      <c r="G65" s="32">
        <v>0</v>
      </c>
    </row>
    <row r="66" spans="1:7" x14ac:dyDescent="0.25">
      <c r="A66" s="31" t="s">
        <v>101</v>
      </c>
      <c r="B66" s="28" t="s">
        <v>2</v>
      </c>
      <c r="C66" s="28">
        <v>1</v>
      </c>
      <c r="D66" s="28">
        <v>1</v>
      </c>
      <c r="E66" s="28">
        <v>1</v>
      </c>
      <c r="F66" s="28">
        <v>0</v>
      </c>
      <c r="G66" s="33">
        <v>0</v>
      </c>
    </row>
    <row r="67" spans="1:7" x14ac:dyDescent="0.25">
      <c r="A67" s="31" t="s">
        <v>43</v>
      </c>
      <c r="B67" s="28" t="s">
        <v>2</v>
      </c>
      <c r="C67" s="28">
        <v>3</v>
      </c>
      <c r="D67" s="28">
        <v>3</v>
      </c>
      <c r="E67" s="28">
        <v>2</v>
      </c>
      <c r="F67" s="28">
        <v>1</v>
      </c>
      <c r="G67" s="33">
        <v>0</v>
      </c>
    </row>
    <row r="68" spans="1:7" x14ac:dyDescent="0.25">
      <c r="A68" s="29" t="s">
        <v>103</v>
      </c>
      <c r="B68" s="30" t="s">
        <v>2</v>
      </c>
      <c r="C68" s="30">
        <v>2</v>
      </c>
      <c r="D68" s="30">
        <v>2</v>
      </c>
      <c r="E68" s="30">
        <v>2</v>
      </c>
      <c r="F68" s="30">
        <v>0</v>
      </c>
      <c r="G68" s="32">
        <v>0</v>
      </c>
    </row>
    <row r="69" spans="1:7" x14ac:dyDescent="0.25">
      <c r="A69" s="29" t="s">
        <v>107</v>
      </c>
      <c r="B69" s="30" t="s">
        <v>2</v>
      </c>
      <c r="C69" s="30">
        <v>3</v>
      </c>
      <c r="D69" s="30">
        <v>3</v>
      </c>
      <c r="E69" s="30">
        <v>3</v>
      </c>
      <c r="F69" s="30">
        <v>0</v>
      </c>
      <c r="G69" s="32">
        <v>0</v>
      </c>
    </row>
    <row r="70" spans="1:7" x14ac:dyDescent="0.25">
      <c r="A70" s="29" t="s">
        <v>44</v>
      </c>
      <c r="B70" s="30" t="s">
        <v>2</v>
      </c>
      <c r="C70" s="30">
        <v>2</v>
      </c>
      <c r="D70" s="30">
        <v>2</v>
      </c>
      <c r="E70" s="30">
        <v>2</v>
      </c>
      <c r="F70" s="30">
        <v>0</v>
      </c>
      <c r="G70" s="32">
        <v>0</v>
      </c>
    </row>
    <row r="71" spans="1:7" x14ac:dyDescent="0.25">
      <c r="A71" s="31" t="s">
        <v>45</v>
      </c>
      <c r="B71" s="28" t="s">
        <v>2</v>
      </c>
      <c r="C71" s="28">
        <v>1</v>
      </c>
      <c r="D71" s="28">
        <v>1</v>
      </c>
      <c r="E71" s="28">
        <v>1</v>
      </c>
      <c r="F71" s="28">
        <v>0</v>
      </c>
      <c r="G71" s="33">
        <v>0</v>
      </c>
    </row>
    <row r="72" spans="1:7" x14ac:dyDescent="0.25">
      <c r="A72" s="31" t="s">
        <v>109</v>
      </c>
      <c r="B72" s="28" t="s">
        <v>2</v>
      </c>
      <c r="C72" s="28">
        <v>1</v>
      </c>
      <c r="D72" s="28">
        <v>1</v>
      </c>
      <c r="E72" s="28">
        <v>1</v>
      </c>
      <c r="F72" s="28">
        <v>0</v>
      </c>
      <c r="G72" s="33">
        <v>0</v>
      </c>
    </row>
    <row r="73" spans="1:7" x14ac:dyDescent="0.25">
      <c r="A73" s="31" t="s">
        <v>110</v>
      </c>
      <c r="B73" s="28" t="s">
        <v>2</v>
      </c>
      <c r="C73" s="28">
        <v>7</v>
      </c>
      <c r="D73" s="28">
        <v>7</v>
      </c>
      <c r="E73" s="28">
        <v>6</v>
      </c>
      <c r="F73" s="28">
        <v>1</v>
      </c>
      <c r="G73" s="33">
        <v>0</v>
      </c>
    </row>
    <row r="74" spans="1:7" x14ac:dyDescent="0.25">
      <c r="A74" s="31" t="s">
        <v>170</v>
      </c>
      <c r="B74" s="28" t="s">
        <v>2</v>
      </c>
      <c r="C74" s="28">
        <v>4</v>
      </c>
      <c r="D74" s="28">
        <v>4</v>
      </c>
      <c r="E74" s="28">
        <v>4</v>
      </c>
      <c r="F74" s="28">
        <v>0</v>
      </c>
      <c r="G74" s="33">
        <v>0</v>
      </c>
    </row>
    <row r="75" spans="1:7" x14ac:dyDescent="0.25">
      <c r="A75" s="29" t="s">
        <v>113</v>
      </c>
      <c r="B75" s="30" t="s">
        <v>2</v>
      </c>
      <c r="C75" s="30">
        <v>1</v>
      </c>
      <c r="D75" s="30">
        <v>1</v>
      </c>
      <c r="E75" s="30">
        <v>1</v>
      </c>
      <c r="F75" s="30">
        <v>0</v>
      </c>
      <c r="G75" s="32">
        <v>0</v>
      </c>
    </row>
    <row r="76" spans="1:7" x14ac:dyDescent="0.25">
      <c r="A76" s="31" t="s">
        <v>165</v>
      </c>
      <c r="B76" s="28" t="s">
        <v>2</v>
      </c>
      <c r="C76" s="28">
        <v>2</v>
      </c>
      <c r="D76" s="28">
        <v>2</v>
      </c>
      <c r="E76" s="28">
        <v>2</v>
      </c>
      <c r="F76" s="28">
        <v>0</v>
      </c>
      <c r="G76" s="33">
        <v>0</v>
      </c>
    </row>
    <row r="77" spans="1:7" x14ac:dyDescent="0.25">
      <c r="A77" s="31" t="s">
        <v>114</v>
      </c>
      <c r="B77" s="28" t="s">
        <v>2</v>
      </c>
      <c r="C77" s="28">
        <v>1</v>
      </c>
      <c r="D77" s="28">
        <v>0</v>
      </c>
      <c r="E77" s="28">
        <v>0</v>
      </c>
      <c r="F77" s="28">
        <v>0</v>
      </c>
      <c r="G77" s="33">
        <v>0</v>
      </c>
    </row>
    <row r="78" spans="1:7" x14ac:dyDescent="0.25">
      <c r="A78" s="31" t="s">
        <v>46</v>
      </c>
      <c r="B78" s="28" t="s">
        <v>2</v>
      </c>
      <c r="C78" s="28">
        <v>10</v>
      </c>
      <c r="D78" s="28">
        <v>9</v>
      </c>
      <c r="E78" s="28">
        <v>6</v>
      </c>
      <c r="F78" s="28">
        <v>3</v>
      </c>
      <c r="G78" s="33">
        <v>0</v>
      </c>
    </row>
    <row r="79" spans="1:7" x14ac:dyDescent="0.25">
      <c r="A79" s="31" t="s">
        <v>115</v>
      </c>
      <c r="B79" s="28" t="s">
        <v>2</v>
      </c>
      <c r="C79" s="28">
        <v>2</v>
      </c>
      <c r="D79" s="28">
        <v>1</v>
      </c>
      <c r="E79" s="28">
        <v>1</v>
      </c>
      <c r="F79" s="28">
        <v>0</v>
      </c>
      <c r="G79" s="33">
        <v>0</v>
      </c>
    </row>
    <row r="80" spans="1:7" x14ac:dyDescent="0.25">
      <c r="A80" s="29" t="s">
        <v>163</v>
      </c>
      <c r="B80" s="30" t="s">
        <v>2</v>
      </c>
      <c r="C80" s="30">
        <v>1</v>
      </c>
      <c r="D80" s="30">
        <v>1</v>
      </c>
      <c r="E80" s="30">
        <v>1</v>
      </c>
      <c r="F80" s="30">
        <v>0</v>
      </c>
      <c r="G80" s="32">
        <v>0</v>
      </c>
    </row>
    <row r="81" spans="1:7" x14ac:dyDescent="0.25">
      <c r="A81" s="31" t="s">
        <v>117</v>
      </c>
      <c r="B81" s="28" t="s">
        <v>2</v>
      </c>
      <c r="C81" s="28">
        <v>1</v>
      </c>
      <c r="D81" s="28">
        <v>1</v>
      </c>
      <c r="E81" s="28">
        <v>1</v>
      </c>
      <c r="F81" s="28">
        <v>0</v>
      </c>
      <c r="G81" s="33">
        <v>0</v>
      </c>
    </row>
    <row r="82" spans="1:7" x14ac:dyDescent="0.25">
      <c r="A82" s="31" t="s">
        <v>118</v>
      </c>
      <c r="B82" s="28" t="s">
        <v>2</v>
      </c>
      <c r="C82" s="28">
        <v>2</v>
      </c>
      <c r="D82" s="28">
        <v>2</v>
      </c>
      <c r="E82" s="28">
        <v>2</v>
      </c>
      <c r="F82" s="28">
        <v>0</v>
      </c>
      <c r="G82" s="33">
        <v>0</v>
      </c>
    </row>
    <row r="83" spans="1:7" x14ac:dyDescent="0.25">
      <c r="A83" s="31" t="s">
        <v>120</v>
      </c>
      <c r="B83" s="28" t="s">
        <v>2</v>
      </c>
      <c r="C83" s="28">
        <v>1</v>
      </c>
      <c r="D83" s="28">
        <v>1</v>
      </c>
      <c r="E83" s="28">
        <v>1</v>
      </c>
      <c r="F83" s="28">
        <v>0</v>
      </c>
      <c r="G83" s="33">
        <v>0</v>
      </c>
    </row>
    <row r="84" spans="1:7" x14ac:dyDescent="0.25">
      <c r="A84" s="31" t="s">
        <v>164</v>
      </c>
      <c r="B84" s="28" t="s">
        <v>2</v>
      </c>
      <c r="C84" s="28">
        <v>3</v>
      </c>
      <c r="D84" s="28">
        <v>3</v>
      </c>
      <c r="E84" s="28">
        <v>3</v>
      </c>
      <c r="F84" s="28">
        <v>0</v>
      </c>
      <c r="G84" s="33">
        <v>0</v>
      </c>
    </row>
    <row r="85" spans="1:7" x14ac:dyDescent="0.25">
      <c r="A85" s="29" t="s">
        <v>166</v>
      </c>
      <c r="B85" s="30" t="s">
        <v>2</v>
      </c>
      <c r="C85" s="30">
        <v>1</v>
      </c>
      <c r="D85" s="30">
        <v>1</v>
      </c>
      <c r="E85" s="30">
        <v>1</v>
      </c>
      <c r="F85" s="30">
        <v>0</v>
      </c>
      <c r="G85" s="32">
        <v>0</v>
      </c>
    </row>
    <row r="86" spans="1:7" x14ac:dyDescent="0.25">
      <c r="A86" s="29" t="s">
        <v>128</v>
      </c>
      <c r="B86" s="30" t="s">
        <v>2</v>
      </c>
      <c r="C86" s="30">
        <v>1</v>
      </c>
      <c r="D86" s="30">
        <v>1</v>
      </c>
      <c r="E86" s="30">
        <v>1</v>
      </c>
      <c r="F86" s="30">
        <v>0</v>
      </c>
      <c r="G86" s="32">
        <v>0</v>
      </c>
    </row>
    <row r="87" spans="1:7" x14ac:dyDescent="0.25">
      <c r="A87" s="31" t="s">
        <v>47</v>
      </c>
      <c r="B87" s="28" t="s">
        <v>2</v>
      </c>
      <c r="C87" s="28">
        <v>8</v>
      </c>
      <c r="D87" s="28">
        <v>6</v>
      </c>
      <c r="E87" s="28">
        <v>6</v>
      </c>
      <c r="F87" s="28">
        <v>0</v>
      </c>
      <c r="G87" s="33">
        <v>0</v>
      </c>
    </row>
    <row r="88" spans="1:7" x14ac:dyDescent="0.25">
      <c r="A88" s="29" t="s">
        <v>48</v>
      </c>
      <c r="B88" s="30" t="s">
        <v>2</v>
      </c>
      <c r="C88" s="30">
        <v>6</v>
      </c>
      <c r="D88" s="30">
        <v>6</v>
      </c>
      <c r="E88" s="30">
        <v>6</v>
      </c>
      <c r="F88" s="30">
        <v>0</v>
      </c>
      <c r="G88" s="32">
        <v>0</v>
      </c>
    </row>
    <row r="89" spans="1:7" x14ac:dyDescent="0.25">
      <c r="A89" s="29" t="s">
        <v>179</v>
      </c>
      <c r="B89" s="30" t="s">
        <v>2</v>
      </c>
      <c r="C89" s="30">
        <v>1</v>
      </c>
      <c r="D89" s="30">
        <v>1</v>
      </c>
      <c r="E89" s="30">
        <v>1</v>
      </c>
      <c r="F89" s="30">
        <v>0</v>
      </c>
      <c r="G89" s="32">
        <v>0</v>
      </c>
    </row>
    <row r="90" spans="1:7" x14ac:dyDescent="0.25">
      <c r="A90" s="31" t="s">
        <v>49</v>
      </c>
      <c r="B90" s="28" t="s">
        <v>2</v>
      </c>
      <c r="C90" s="28">
        <v>2</v>
      </c>
      <c r="D90" s="28">
        <v>2</v>
      </c>
      <c r="E90" s="28">
        <v>2</v>
      </c>
      <c r="F90" s="28">
        <v>0</v>
      </c>
      <c r="G90" s="33">
        <v>0</v>
      </c>
    </row>
    <row r="91" spans="1:7" x14ac:dyDescent="0.25">
      <c r="A91" s="29" t="s">
        <v>132</v>
      </c>
      <c r="B91" s="30" t="s">
        <v>2</v>
      </c>
      <c r="C91" s="30">
        <v>3</v>
      </c>
      <c r="D91" s="30">
        <v>1</v>
      </c>
      <c r="E91" s="30">
        <v>1</v>
      </c>
      <c r="F91" s="30">
        <v>0</v>
      </c>
      <c r="G91" s="32">
        <v>0</v>
      </c>
    </row>
    <row r="92" spans="1:7" x14ac:dyDescent="0.25">
      <c r="A92" s="31" t="s">
        <v>134</v>
      </c>
      <c r="B92" s="28" t="s">
        <v>2</v>
      </c>
      <c r="C92" s="28">
        <v>5</v>
      </c>
      <c r="D92" s="28">
        <v>5</v>
      </c>
      <c r="E92" s="28">
        <v>3</v>
      </c>
      <c r="F92" s="28">
        <v>2</v>
      </c>
      <c r="G92" s="33">
        <v>0</v>
      </c>
    </row>
    <row r="93" spans="1:7" x14ac:dyDescent="0.25">
      <c r="A93" s="31" t="s">
        <v>155</v>
      </c>
      <c r="B93" s="28" t="s">
        <v>2</v>
      </c>
      <c r="C93" s="28">
        <v>1</v>
      </c>
      <c r="D93" s="28">
        <v>1</v>
      </c>
      <c r="E93" s="28">
        <v>0</v>
      </c>
      <c r="F93" s="28">
        <v>1</v>
      </c>
      <c r="G93" s="33">
        <v>0</v>
      </c>
    </row>
    <row r="94" spans="1:7" x14ac:dyDescent="0.25">
      <c r="A94" s="31" t="s">
        <v>135</v>
      </c>
      <c r="B94" s="28" t="s">
        <v>2</v>
      </c>
      <c r="C94" s="28">
        <v>3</v>
      </c>
      <c r="D94" s="28">
        <v>3</v>
      </c>
      <c r="E94" s="28">
        <v>3</v>
      </c>
      <c r="F94" s="28">
        <v>0</v>
      </c>
      <c r="G94" s="33">
        <v>0</v>
      </c>
    </row>
    <row r="95" spans="1:7" x14ac:dyDescent="0.25">
      <c r="A95" s="31" t="s">
        <v>66</v>
      </c>
      <c r="B95" s="28" t="s">
        <v>191</v>
      </c>
      <c r="C95" s="28">
        <v>1</v>
      </c>
      <c r="D95" s="28">
        <v>0</v>
      </c>
      <c r="E95" s="28">
        <v>0</v>
      </c>
      <c r="F95" s="28">
        <v>0</v>
      </c>
      <c r="G95" s="33">
        <v>0</v>
      </c>
    </row>
    <row r="96" spans="1:7" x14ac:dyDescent="0.25">
      <c r="A96" s="31" t="s">
        <v>106</v>
      </c>
      <c r="B96" s="28" t="s">
        <v>191</v>
      </c>
      <c r="C96" s="28">
        <v>1</v>
      </c>
      <c r="D96" s="28">
        <v>0</v>
      </c>
      <c r="E96" s="28">
        <v>0</v>
      </c>
      <c r="F96" s="28">
        <v>0</v>
      </c>
      <c r="G96" s="33">
        <v>0</v>
      </c>
    </row>
    <row r="97" spans="1:7" x14ac:dyDescent="0.25">
      <c r="A97" s="29" t="s">
        <v>155</v>
      </c>
      <c r="B97" s="30" t="s">
        <v>191</v>
      </c>
      <c r="C97" s="30">
        <v>1</v>
      </c>
      <c r="D97" s="30">
        <v>0</v>
      </c>
      <c r="E97" s="30">
        <v>0</v>
      </c>
      <c r="F97" s="30">
        <v>0</v>
      </c>
      <c r="G97" s="32">
        <v>0</v>
      </c>
    </row>
    <row r="98" spans="1:7" x14ac:dyDescent="0.25">
      <c r="A98" s="31" t="s">
        <v>174</v>
      </c>
      <c r="B98" s="28" t="s">
        <v>3</v>
      </c>
      <c r="C98" s="28">
        <v>78</v>
      </c>
      <c r="D98" s="28">
        <v>73</v>
      </c>
      <c r="E98" s="28">
        <f>34+E99</f>
        <v>445</v>
      </c>
      <c r="F98" s="28">
        <f>41-C99+F99</f>
        <v>-476</v>
      </c>
      <c r="G98" s="33">
        <v>0</v>
      </c>
    </row>
    <row r="99" spans="1:7" x14ac:dyDescent="0.25">
      <c r="A99" s="29" t="s">
        <v>177</v>
      </c>
      <c r="B99" s="30" t="s">
        <v>3</v>
      </c>
      <c r="C99" s="30">
        <v>16</v>
      </c>
      <c r="D99" s="30">
        <v>16</v>
      </c>
      <c r="E99" s="30">
        <f>10+E100</f>
        <v>411</v>
      </c>
      <c r="F99" s="30">
        <f>6-C100+F100</f>
        <v>-501</v>
      </c>
      <c r="G99" s="32">
        <v>0</v>
      </c>
    </row>
    <row r="100" spans="1:7" x14ac:dyDescent="0.25">
      <c r="A100" s="29" t="s">
        <v>25</v>
      </c>
      <c r="B100" s="30" t="s">
        <v>3</v>
      </c>
      <c r="C100" s="30">
        <v>53</v>
      </c>
      <c r="D100" s="30">
        <v>51</v>
      </c>
      <c r="E100" s="30">
        <f>31+E101</f>
        <v>401</v>
      </c>
      <c r="F100" s="30">
        <f>21-C101+F101</f>
        <v>-454</v>
      </c>
      <c r="G100" s="32">
        <v>0</v>
      </c>
    </row>
    <row r="101" spans="1:7" x14ac:dyDescent="0.25">
      <c r="A101" s="29" t="s">
        <v>50</v>
      </c>
      <c r="B101" s="30" t="s">
        <v>3</v>
      </c>
      <c r="C101" s="30">
        <v>17</v>
      </c>
      <c r="D101" s="30">
        <v>17</v>
      </c>
      <c r="E101" s="30">
        <f>7+E102</f>
        <v>370</v>
      </c>
      <c r="F101" s="30">
        <f>10-C102+F102</f>
        <v>-458</v>
      </c>
      <c r="G101" s="32">
        <v>0</v>
      </c>
    </row>
    <row r="102" spans="1:7" x14ac:dyDescent="0.25">
      <c r="A102" s="31" t="s">
        <v>168</v>
      </c>
      <c r="B102" s="28" t="s">
        <v>3</v>
      </c>
      <c r="C102" s="28">
        <v>66</v>
      </c>
      <c r="D102" s="28">
        <v>55</v>
      </c>
      <c r="E102" s="28">
        <f>37+E103</f>
        <v>363</v>
      </c>
      <c r="F102" s="28">
        <f>19-C103+F103</f>
        <v>-402</v>
      </c>
      <c r="G102" s="33">
        <v>0</v>
      </c>
    </row>
    <row r="103" spans="1:7" x14ac:dyDescent="0.25">
      <c r="A103" s="31" t="s">
        <v>167</v>
      </c>
      <c r="B103" s="28" t="s">
        <v>3</v>
      </c>
      <c r="C103" s="28">
        <v>26</v>
      </c>
      <c r="D103" s="28">
        <v>23</v>
      </c>
      <c r="E103" s="28">
        <f>14+E104</f>
        <v>326</v>
      </c>
      <c r="F103" s="28">
        <f>11-C104+F104</f>
        <v>-395</v>
      </c>
      <c r="G103" s="33">
        <v>0</v>
      </c>
    </row>
    <row r="104" spans="1:7" x14ac:dyDescent="0.25">
      <c r="A104" s="31" t="s">
        <v>51</v>
      </c>
      <c r="B104" s="28" t="s">
        <v>3</v>
      </c>
      <c r="C104" s="28">
        <v>17</v>
      </c>
      <c r="D104" s="28">
        <v>16</v>
      </c>
      <c r="E104" s="28">
        <f>6+E105</f>
        <v>312</v>
      </c>
      <c r="F104" s="28">
        <f>10-C105+F105</f>
        <v>-389</v>
      </c>
      <c r="G104" s="33">
        <v>0</v>
      </c>
    </row>
    <row r="105" spans="1:7" x14ac:dyDescent="0.25">
      <c r="A105" s="31" t="s">
        <v>52</v>
      </c>
      <c r="B105" s="28" t="s">
        <v>3</v>
      </c>
      <c r="C105" s="28">
        <v>95</v>
      </c>
      <c r="D105" s="28">
        <v>84</v>
      </c>
      <c r="E105" s="28">
        <f>59+E106</f>
        <v>306</v>
      </c>
      <c r="F105" s="28">
        <f>26-C106+F106</f>
        <v>-304</v>
      </c>
      <c r="G105" s="33">
        <v>0</v>
      </c>
    </row>
    <row r="106" spans="1:7" x14ac:dyDescent="0.25">
      <c r="A106" s="31" t="s">
        <v>53</v>
      </c>
      <c r="B106" s="28" t="s">
        <v>3</v>
      </c>
      <c r="C106" s="28">
        <v>65</v>
      </c>
      <c r="D106" s="28">
        <v>61</v>
      </c>
      <c r="E106" s="28">
        <f>32+E107</f>
        <v>247</v>
      </c>
      <c r="F106" s="28">
        <f>30-C107+F107</f>
        <v>-265</v>
      </c>
      <c r="G106" s="33">
        <v>0</v>
      </c>
    </row>
    <row r="107" spans="1:7" x14ac:dyDescent="0.25">
      <c r="A107" s="31" t="s">
        <v>26</v>
      </c>
      <c r="B107" s="28" t="s">
        <v>3</v>
      </c>
      <c r="C107" s="28">
        <v>98</v>
      </c>
      <c r="D107" s="28">
        <v>86</v>
      </c>
      <c r="E107" s="28">
        <f>49+E108</f>
        <v>215</v>
      </c>
      <c r="F107" s="28">
        <f>38-C108+F108</f>
        <v>-197</v>
      </c>
      <c r="G107" s="33">
        <v>2</v>
      </c>
    </row>
    <row r="108" spans="1:7" x14ac:dyDescent="0.25">
      <c r="A108" s="31" t="s">
        <v>54</v>
      </c>
      <c r="B108" s="28" t="s">
        <v>3</v>
      </c>
      <c r="C108" s="28">
        <v>59</v>
      </c>
      <c r="D108" s="28">
        <v>55</v>
      </c>
      <c r="E108" s="28">
        <f>23+E109</f>
        <v>166</v>
      </c>
      <c r="F108" s="28">
        <f>32-C109+F109</f>
        <v>-176</v>
      </c>
      <c r="G108" s="33">
        <v>0</v>
      </c>
    </row>
    <row r="109" spans="1:7" x14ac:dyDescent="0.25">
      <c r="A109" s="31" t="s">
        <v>27</v>
      </c>
      <c r="B109" s="28" t="s">
        <v>3</v>
      </c>
      <c r="C109" s="28">
        <v>57</v>
      </c>
      <c r="D109" s="28">
        <v>52</v>
      </c>
      <c r="E109" s="28">
        <f>34+E110</f>
        <v>143</v>
      </c>
      <c r="F109" s="28">
        <f>19-C110+F110</f>
        <v>-151</v>
      </c>
      <c r="G109" s="33">
        <v>2</v>
      </c>
    </row>
    <row r="110" spans="1:7" x14ac:dyDescent="0.25">
      <c r="A110" s="29" t="s">
        <v>169</v>
      </c>
      <c r="B110" s="30" t="s">
        <v>3</v>
      </c>
      <c r="C110" s="30">
        <v>101</v>
      </c>
      <c r="D110" s="30">
        <v>94</v>
      </c>
      <c r="E110" s="30">
        <f>16+E111</f>
        <v>109</v>
      </c>
      <c r="F110" s="30">
        <f>85-C111+F111</f>
        <v>-69</v>
      </c>
      <c r="G110" s="32">
        <v>0</v>
      </c>
    </row>
    <row r="111" spans="1:7" x14ac:dyDescent="0.25">
      <c r="A111" s="29" t="s">
        <v>55</v>
      </c>
      <c r="B111" s="30" t="s">
        <v>3</v>
      </c>
      <c r="C111" s="30">
        <v>35</v>
      </c>
      <c r="D111" s="30">
        <v>34</v>
      </c>
      <c r="E111" s="30">
        <f>15+E112</f>
        <v>93</v>
      </c>
      <c r="F111" s="30">
        <f>19-C112+F112</f>
        <v>-119</v>
      </c>
      <c r="G111" s="32">
        <v>0</v>
      </c>
    </row>
    <row r="112" spans="1:7" x14ac:dyDescent="0.25">
      <c r="A112" s="29" t="s">
        <v>24</v>
      </c>
      <c r="B112" s="30" t="s">
        <v>3</v>
      </c>
      <c r="C112" s="30">
        <v>258</v>
      </c>
      <c r="D112" s="30">
        <v>186</v>
      </c>
      <c r="E112" s="30">
        <f>77+E113</f>
        <v>78</v>
      </c>
      <c r="F112" s="30">
        <f>121-C113+F113</f>
        <v>120</v>
      </c>
      <c r="G112" s="32">
        <v>0</v>
      </c>
    </row>
    <row r="113" spans="1:8" x14ac:dyDescent="0.25">
      <c r="A113" s="38" t="s">
        <v>156</v>
      </c>
      <c r="B113" s="39" t="s">
        <v>3</v>
      </c>
      <c r="C113" s="39">
        <v>2</v>
      </c>
      <c r="D113" s="39">
        <v>2</v>
      </c>
      <c r="E113" s="39">
        <v>1</v>
      </c>
      <c r="F113" s="39">
        <v>1</v>
      </c>
      <c r="G113" s="40">
        <v>0</v>
      </c>
      <c r="H113" s="41"/>
    </row>
    <row r="114" spans="1:8" x14ac:dyDescent="0.25">
      <c r="A114" s="31" t="s">
        <v>28</v>
      </c>
      <c r="B114" s="28" t="s">
        <v>3</v>
      </c>
      <c r="C114" s="28">
        <v>116</v>
      </c>
      <c r="D114" s="28">
        <v>106</v>
      </c>
      <c r="E114" s="28">
        <f>34+E115</f>
        <v>556</v>
      </c>
      <c r="F114" s="28">
        <f>76-C115+F115</f>
        <v>-436</v>
      </c>
      <c r="G114" s="33">
        <v>0</v>
      </c>
    </row>
    <row r="115" spans="1:8" x14ac:dyDescent="0.25">
      <c r="A115" s="29" t="s">
        <v>29</v>
      </c>
      <c r="B115" s="30" t="s">
        <v>3</v>
      </c>
      <c r="C115" s="30">
        <v>47</v>
      </c>
      <c r="D115" s="30">
        <v>46</v>
      </c>
      <c r="E115" s="30">
        <f>20+E116</f>
        <v>522</v>
      </c>
      <c r="F115" s="30">
        <f>27-C116+F116</f>
        <v>-465</v>
      </c>
      <c r="G115" s="32">
        <v>0</v>
      </c>
    </row>
    <row r="116" spans="1:8" x14ac:dyDescent="0.25">
      <c r="A116" s="29" t="s">
        <v>30</v>
      </c>
      <c r="B116" s="30" t="s">
        <v>3</v>
      </c>
      <c r="C116" s="30">
        <v>70</v>
      </c>
      <c r="D116" s="30">
        <v>65</v>
      </c>
      <c r="E116" s="30">
        <f>29+E117</f>
        <v>502</v>
      </c>
      <c r="F116" s="30">
        <f>37-C117+F117</f>
        <v>-422</v>
      </c>
      <c r="G116" s="32">
        <v>0</v>
      </c>
    </row>
    <row r="117" spans="1:8" x14ac:dyDescent="0.25">
      <c r="A117" s="29" t="s">
        <v>56</v>
      </c>
      <c r="B117" s="30" t="s">
        <v>3</v>
      </c>
      <c r="C117" s="30">
        <v>39</v>
      </c>
      <c r="D117" s="30">
        <v>36</v>
      </c>
      <c r="E117" s="30">
        <f>21+E118</f>
        <v>473</v>
      </c>
      <c r="F117" s="30">
        <f>16-C118+F118</f>
        <v>-420</v>
      </c>
      <c r="G117" s="32">
        <v>0</v>
      </c>
    </row>
    <row r="118" spans="1:8" x14ac:dyDescent="0.25">
      <c r="A118" s="29" t="s">
        <v>31</v>
      </c>
      <c r="B118" s="30" t="s">
        <v>3</v>
      </c>
      <c r="C118" s="30">
        <v>68</v>
      </c>
      <c r="D118" s="30">
        <v>66</v>
      </c>
      <c r="E118" s="30">
        <f>26+E119</f>
        <v>452</v>
      </c>
      <c r="F118" s="30">
        <f>41-C119+F119</f>
        <v>-368</v>
      </c>
      <c r="G118" s="32">
        <v>0</v>
      </c>
    </row>
    <row r="119" spans="1:8" x14ac:dyDescent="0.25">
      <c r="A119" s="29" t="s">
        <v>57</v>
      </c>
      <c r="B119" s="30" t="s">
        <v>3</v>
      </c>
      <c r="C119" s="30">
        <v>98</v>
      </c>
      <c r="D119" s="30">
        <v>85</v>
      </c>
      <c r="E119" s="30">
        <f>40+E120</f>
        <v>426</v>
      </c>
      <c r="F119" s="30">
        <f>50-C120+F120</f>
        <v>-311</v>
      </c>
      <c r="G119" s="32">
        <v>6</v>
      </c>
    </row>
    <row r="120" spans="1:8" x14ac:dyDescent="0.25">
      <c r="A120" s="31" t="s">
        <v>58</v>
      </c>
      <c r="B120" s="28" t="s">
        <v>3</v>
      </c>
      <c r="C120" s="28">
        <v>89</v>
      </c>
      <c r="D120" s="28">
        <v>87</v>
      </c>
      <c r="E120" s="28">
        <f>35+E121</f>
        <v>386</v>
      </c>
      <c r="F120" s="28">
        <f>54-C121+F121</f>
        <v>-272</v>
      </c>
      <c r="G120" s="33">
        <v>0</v>
      </c>
    </row>
    <row r="121" spans="1:8" x14ac:dyDescent="0.25">
      <c r="A121" s="31" t="s">
        <v>176</v>
      </c>
      <c r="B121" s="28" t="s">
        <v>3</v>
      </c>
      <c r="C121" s="28">
        <v>27</v>
      </c>
      <c r="D121" s="28">
        <v>27</v>
      </c>
      <c r="E121" s="28">
        <f>8+E122</f>
        <v>351</v>
      </c>
      <c r="F121" s="28">
        <f>19-C122+F122</f>
        <v>-299</v>
      </c>
      <c r="G121" s="33">
        <v>0</v>
      </c>
    </row>
    <row r="122" spans="1:8" x14ac:dyDescent="0.25">
      <c r="A122" s="29" t="s">
        <v>32</v>
      </c>
      <c r="B122" s="30" t="s">
        <v>3</v>
      </c>
      <c r="C122" s="30">
        <v>42</v>
      </c>
      <c r="D122" s="30">
        <v>39</v>
      </c>
      <c r="E122" s="30">
        <f>20+E123</f>
        <v>343</v>
      </c>
      <c r="F122" s="30">
        <f>19-C123+F123</f>
        <v>-276</v>
      </c>
      <c r="G122" s="32">
        <v>1</v>
      </c>
    </row>
    <row r="123" spans="1:8" x14ac:dyDescent="0.25">
      <c r="A123" s="29" t="s">
        <v>33</v>
      </c>
      <c r="B123" s="30" t="s">
        <v>3</v>
      </c>
      <c r="C123" s="30">
        <v>123</v>
      </c>
      <c r="D123" s="30">
        <v>113</v>
      </c>
      <c r="E123" s="30">
        <f>60+E124</f>
        <v>323</v>
      </c>
      <c r="F123" s="30">
        <f>58-C124+F124</f>
        <v>-172</v>
      </c>
      <c r="G123" s="32">
        <v>0</v>
      </c>
    </row>
    <row r="124" spans="1:8" x14ac:dyDescent="0.25">
      <c r="A124" s="31" t="s">
        <v>220</v>
      </c>
      <c r="B124" s="30" t="s">
        <v>3</v>
      </c>
      <c r="C124" s="30">
        <v>180</v>
      </c>
      <c r="D124" s="30">
        <v>147</v>
      </c>
      <c r="E124" s="30">
        <f>36+E125</f>
        <v>263</v>
      </c>
      <c r="F124" s="30">
        <f>125-C125+F125</f>
        <v>-50</v>
      </c>
      <c r="G124" s="32">
        <v>1</v>
      </c>
    </row>
    <row r="125" spans="1:8" x14ac:dyDescent="0.25">
      <c r="A125" s="29" t="s">
        <v>189</v>
      </c>
      <c r="B125" s="30" t="s">
        <v>3</v>
      </c>
      <c r="C125" s="30">
        <v>8</v>
      </c>
      <c r="D125" s="30">
        <v>8</v>
      </c>
      <c r="E125" s="30">
        <f>4+E126</f>
        <v>227</v>
      </c>
      <c r="F125" s="30">
        <f>4-C126+F126</f>
        <v>-167</v>
      </c>
      <c r="G125" s="32">
        <v>0</v>
      </c>
    </row>
    <row r="126" spans="1:8" x14ac:dyDescent="0.25">
      <c r="A126" s="29" t="s">
        <v>180</v>
      </c>
      <c r="B126" s="30" t="s">
        <v>3</v>
      </c>
      <c r="C126" s="30">
        <v>52</v>
      </c>
      <c r="D126" s="30">
        <v>51</v>
      </c>
      <c r="E126" s="30">
        <f>17+E127</f>
        <v>223</v>
      </c>
      <c r="F126" s="30">
        <f>34-C127+F127</f>
        <v>-119</v>
      </c>
      <c r="G126" s="32">
        <v>0</v>
      </c>
    </row>
    <row r="127" spans="1:8" x14ac:dyDescent="0.25">
      <c r="A127" s="31" t="s">
        <v>59</v>
      </c>
      <c r="B127" s="28" t="s">
        <v>3</v>
      </c>
      <c r="C127" s="28">
        <v>30</v>
      </c>
      <c r="D127" s="28">
        <v>29</v>
      </c>
      <c r="E127" s="28">
        <f>9+E128</f>
        <v>206</v>
      </c>
      <c r="F127" s="28">
        <f>21-C128+F128</f>
        <v>-123</v>
      </c>
      <c r="G127" s="33">
        <v>0</v>
      </c>
    </row>
    <row r="128" spans="1:8" x14ac:dyDescent="0.25">
      <c r="A128" s="29" t="s">
        <v>60</v>
      </c>
      <c r="B128" s="30" t="s">
        <v>3</v>
      </c>
      <c r="C128" s="30">
        <v>29</v>
      </c>
      <c r="D128" s="30">
        <v>27</v>
      </c>
      <c r="E128" s="30">
        <f>11+E129+E136</f>
        <v>197</v>
      </c>
      <c r="F128" s="30">
        <f>13-C129+F129+F136</f>
        <v>-115</v>
      </c>
      <c r="G128" s="32">
        <v>0</v>
      </c>
    </row>
    <row r="129" spans="1:7" x14ac:dyDescent="0.25">
      <c r="A129" s="31" t="s">
        <v>184</v>
      </c>
      <c r="B129" s="28" t="s">
        <v>3</v>
      </c>
      <c r="C129" s="28">
        <v>46</v>
      </c>
      <c r="D129" s="28">
        <v>45</v>
      </c>
      <c r="E129" s="28">
        <f>17+E130+E134</f>
        <v>148</v>
      </c>
      <c r="F129" s="28">
        <f>26-C130+F130+F134</f>
        <v>-51</v>
      </c>
      <c r="G129" s="33">
        <v>0</v>
      </c>
    </row>
    <row r="130" spans="1:7" x14ac:dyDescent="0.25">
      <c r="A130" s="31" t="s">
        <v>182</v>
      </c>
      <c r="B130" s="28" t="s">
        <v>3</v>
      </c>
      <c r="C130" s="28">
        <v>55</v>
      </c>
      <c r="D130" s="28">
        <v>55</v>
      </c>
      <c r="E130" s="28">
        <f>17+E135</f>
        <v>50</v>
      </c>
      <c r="F130" s="28">
        <f>38-C135+F135</f>
        <v>1</v>
      </c>
      <c r="G130" s="33">
        <v>0</v>
      </c>
    </row>
    <row r="131" spans="1:7" x14ac:dyDescent="0.25">
      <c r="A131" s="31" t="s">
        <v>186</v>
      </c>
      <c r="B131" s="28" t="s">
        <v>3</v>
      </c>
      <c r="C131" s="28">
        <v>74</v>
      </c>
      <c r="D131" s="28">
        <v>70</v>
      </c>
      <c r="E131" s="28">
        <f>42+E142</f>
        <v>49</v>
      </c>
      <c r="F131" s="28">
        <f>28-C142+F142</f>
        <v>20</v>
      </c>
      <c r="G131" s="33">
        <v>0</v>
      </c>
    </row>
    <row r="132" spans="1:7" x14ac:dyDescent="0.25">
      <c r="A132" s="31" t="s">
        <v>188</v>
      </c>
      <c r="B132" s="28" t="s">
        <v>3</v>
      </c>
      <c r="C132" s="28">
        <v>24</v>
      </c>
      <c r="D132" s="28">
        <v>20</v>
      </c>
      <c r="E132" s="28">
        <f>15+E144</f>
        <v>34</v>
      </c>
      <c r="F132" s="28">
        <f>5-C144+F144</f>
        <v>-17</v>
      </c>
      <c r="G132" s="33">
        <v>0</v>
      </c>
    </row>
    <row r="133" spans="1:7" x14ac:dyDescent="0.25">
      <c r="A133" s="29" t="s">
        <v>61</v>
      </c>
      <c r="B133" s="30" t="s">
        <v>3</v>
      </c>
      <c r="C133" s="30">
        <v>9</v>
      </c>
      <c r="D133" s="30">
        <v>9</v>
      </c>
      <c r="E133" s="30">
        <f>4+E143</f>
        <v>31</v>
      </c>
      <c r="F133" s="30">
        <f>5-C143+F143</f>
        <v>-23</v>
      </c>
      <c r="G133" s="32">
        <v>0</v>
      </c>
    </row>
    <row r="134" spans="1:7" x14ac:dyDescent="0.25">
      <c r="A134" s="29" t="s">
        <v>181</v>
      </c>
      <c r="B134" s="30" t="s">
        <v>3</v>
      </c>
      <c r="C134" s="30">
        <v>74</v>
      </c>
      <c r="D134" s="30">
        <v>64</v>
      </c>
      <c r="E134" s="30">
        <f>28+E147</f>
        <v>81</v>
      </c>
      <c r="F134" s="30">
        <f>37-C147+F147</f>
        <v>-23</v>
      </c>
      <c r="G134" s="32">
        <v>1</v>
      </c>
    </row>
    <row r="135" spans="1:7" x14ac:dyDescent="0.25">
      <c r="A135" s="29" t="s">
        <v>62</v>
      </c>
      <c r="B135" s="30" t="s">
        <v>3</v>
      </c>
      <c r="C135" s="30">
        <v>45</v>
      </c>
      <c r="D135" s="30">
        <v>42</v>
      </c>
      <c r="E135" s="30">
        <f>6+E143</f>
        <v>33</v>
      </c>
      <c r="F135" s="30">
        <f>36-C143+F143</f>
        <v>8</v>
      </c>
      <c r="G135" s="32">
        <v>0</v>
      </c>
    </row>
    <row r="136" spans="1:7" x14ac:dyDescent="0.25">
      <c r="A136" s="29" t="s">
        <v>187</v>
      </c>
      <c r="B136" s="30" t="s">
        <v>3</v>
      </c>
      <c r="C136" s="30">
        <v>12</v>
      </c>
      <c r="D136" s="30">
        <v>11</v>
      </c>
      <c r="E136" s="30">
        <f>6+E145</f>
        <v>38</v>
      </c>
      <c r="F136" s="30">
        <f>6-C145+F145</f>
        <v>-31</v>
      </c>
      <c r="G136" s="32">
        <v>0</v>
      </c>
    </row>
    <row r="137" spans="1:7" x14ac:dyDescent="0.25">
      <c r="A137" s="31" t="s">
        <v>63</v>
      </c>
      <c r="B137" s="28" t="s">
        <v>3</v>
      </c>
      <c r="C137" s="28">
        <v>30</v>
      </c>
      <c r="D137" s="28">
        <v>28</v>
      </c>
      <c r="E137" s="28">
        <f>4+E147</f>
        <v>57</v>
      </c>
      <c r="F137" s="28">
        <f>25-C147+F147</f>
        <v>-35</v>
      </c>
      <c r="G137" s="33">
        <v>1</v>
      </c>
    </row>
    <row r="138" spans="1:7" x14ac:dyDescent="0.25">
      <c r="A138" s="29" t="s">
        <v>190</v>
      </c>
      <c r="B138" s="30" t="s">
        <v>3</v>
      </c>
      <c r="C138" s="30">
        <v>27</v>
      </c>
      <c r="D138" s="30">
        <v>23</v>
      </c>
      <c r="E138" s="30">
        <f>20+E147</f>
        <v>73</v>
      </c>
      <c r="F138" s="30">
        <f>4-C147+F147</f>
        <v>-56</v>
      </c>
      <c r="G138" s="32">
        <v>0</v>
      </c>
    </row>
    <row r="139" spans="1:7" x14ac:dyDescent="0.25">
      <c r="A139" s="29" t="s">
        <v>64</v>
      </c>
      <c r="B139" s="30" t="s">
        <v>3</v>
      </c>
      <c r="C139" s="30">
        <v>23</v>
      </c>
      <c r="D139" s="30">
        <v>23</v>
      </c>
      <c r="E139" s="30">
        <f ca="1">5+E148</f>
        <v>16</v>
      </c>
      <c r="F139" s="30">
        <f ca="1">18-C148+F148</f>
        <v>5</v>
      </c>
      <c r="G139" s="32">
        <v>0</v>
      </c>
    </row>
    <row r="140" spans="1:7" x14ac:dyDescent="0.25">
      <c r="A140" s="31" t="s">
        <v>185</v>
      </c>
      <c r="B140" s="28" t="s">
        <v>3</v>
      </c>
      <c r="C140" s="28">
        <v>12</v>
      </c>
      <c r="D140" s="28">
        <v>11</v>
      </c>
      <c r="E140" s="28">
        <f>4+E149</f>
        <v>55</v>
      </c>
      <c r="F140" s="28">
        <f>7-C149+F149</f>
        <v>-47</v>
      </c>
      <c r="G140" s="33">
        <v>0</v>
      </c>
    </row>
    <row r="141" spans="1:7" x14ac:dyDescent="0.25">
      <c r="A141" s="29" t="s">
        <v>183</v>
      </c>
      <c r="B141" s="30" t="s">
        <v>3</v>
      </c>
      <c r="C141" s="30">
        <v>28</v>
      </c>
      <c r="D141" s="30">
        <v>25</v>
      </c>
      <c r="E141" s="30">
        <f>8+E151</f>
        <v>11</v>
      </c>
      <c r="F141" s="30">
        <f>17-C151+F151</f>
        <v>13</v>
      </c>
      <c r="G141" s="32">
        <v>1</v>
      </c>
    </row>
    <row r="142" spans="1:7" x14ac:dyDescent="0.25">
      <c r="A142" s="31" t="s">
        <v>136</v>
      </c>
      <c r="B142" s="28" t="s">
        <v>3</v>
      </c>
      <c r="C142" s="28">
        <v>8</v>
      </c>
      <c r="D142" s="28">
        <v>7</v>
      </c>
      <c r="E142" s="28">
        <v>7</v>
      </c>
      <c r="F142" s="28">
        <v>0</v>
      </c>
      <c r="G142" s="33">
        <v>0</v>
      </c>
    </row>
    <row r="143" spans="1:7" x14ac:dyDescent="0.25">
      <c r="A143" s="29" t="s">
        <v>65</v>
      </c>
      <c r="B143" s="30" t="s">
        <v>3</v>
      </c>
      <c r="C143" s="30">
        <v>12</v>
      </c>
      <c r="D143" s="30">
        <v>12</v>
      </c>
      <c r="E143" s="30">
        <f>3+E152</f>
        <v>27</v>
      </c>
      <c r="F143" s="30">
        <f>9-C152+F152</f>
        <v>-16</v>
      </c>
      <c r="G143" s="32">
        <v>0</v>
      </c>
    </row>
    <row r="144" spans="1:7" x14ac:dyDescent="0.25">
      <c r="A144" s="31" t="s">
        <v>66</v>
      </c>
      <c r="B144" s="28" t="s">
        <v>3</v>
      </c>
      <c r="C144" s="28">
        <v>24</v>
      </c>
      <c r="D144" s="28">
        <v>21</v>
      </c>
      <c r="E144" s="28">
        <f>16+E151</f>
        <v>19</v>
      </c>
      <c r="F144" s="28">
        <f>6-C151+F151</f>
        <v>2</v>
      </c>
      <c r="G144" s="33">
        <v>0</v>
      </c>
    </row>
    <row r="145" spans="1:7" x14ac:dyDescent="0.25">
      <c r="A145" s="29" t="s">
        <v>34</v>
      </c>
      <c r="B145" s="30" t="s">
        <v>3</v>
      </c>
      <c r="C145" s="30">
        <v>11</v>
      </c>
      <c r="D145" s="30">
        <v>10</v>
      </c>
      <c r="E145" s="30">
        <f>7+E157</f>
        <v>32</v>
      </c>
      <c r="F145" s="30">
        <f>4-C157+F157</f>
        <v>-26</v>
      </c>
      <c r="G145" s="32">
        <v>0</v>
      </c>
    </row>
    <row r="146" spans="1:7" x14ac:dyDescent="0.25">
      <c r="A146" s="29" t="s">
        <v>67</v>
      </c>
      <c r="B146" s="30" t="s">
        <v>3</v>
      </c>
      <c r="C146" s="30">
        <v>12</v>
      </c>
      <c r="D146" s="30">
        <v>12</v>
      </c>
      <c r="E146" s="30">
        <f>7+E159</f>
        <v>30</v>
      </c>
      <c r="F146" s="30">
        <f>5-C159+F159</f>
        <v>-20</v>
      </c>
      <c r="G146" s="32">
        <v>0</v>
      </c>
    </row>
    <row r="147" spans="1:7" x14ac:dyDescent="0.25">
      <c r="A147" s="29" t="s">
        <v>35</v>
      </c>
      <c r="B147" s="30" t="s">
        <v>3</v>
      </c>
      <c r="C147" s="30">
        <v>45</v>
      </c>
      <c r="D147" s="30">
        <v>42</v>
      </c>
      <c r="E147" s="30">
        <f>28+E157</f>
        <v>53</v>
      </c>
      <c r="F147" s="30">
        <f>15-C157+F157</f>
        <v>-15</v>
      </c>
      <c r="G147" s="32">
        <v>0</v>
      </c>
    </row>
    <row r="148" spans="1:7" x14ac:dyDescent="0.25">
      <c r="A148" s="31" t="s">
        <v>178</v>
      </c>
      <c r="B148" s="28" t="s">
        <v>3</v>
      </c>
      <c r="C148" s="28">
        <v>15</v>
      </c>
      <c r="D148" s="28">
        <v>13</v>
      </c>
      <c r="E148" s="28">
        <f ca="1">2+E158</f>
        <v>2</v>
      </c>
      <c r="F148" s="28">
        <f ca="1">11-C158+F158</f>
        <v>11</v>
      </c>
      <c r="G148" s="33">
        <v>0</v>
      </c>
    </row>
    <row r="149" spans="1:7" x14ac:dyDescent="0.25">
      <c r="A149" s="29" t="s">
        <v>68</v>
      </c>
      <c r="B149" s="30" t="s">
        <v>3</v>
      </c>
      <c r="C149" s="30">
        <v>8</v>
      </c>
      <c r="D149" s="30">
        <v>8</v>
      </c>
      <c r="E149" s="30">
        <f>3+E156</f>
        <v>51</v>
      </c>
      <c r="F149" s="30">
        <f>5-C156+F156</f>
        <v>-46</v>
      </c>
      <c r="G149" s="32">
        <v>0</v>
      </c>
    </row>
    <row r="150" spans="1:7" x14ac:dyDescent="0.25">
      <c r="A150" s="31" t="s">
        <v>36</v>
      </c>
      <c r="B150" s="28" t="s">
        <v>3</v>
      </c>
      <c r="C150" s="28">
        <v>45</v>
      </c>
      <c r="D150" s="28">
        <v>40</v>
      </c>
      <c r="E150" s="28">
        <f>32+E160</f>
        <v>49</v>
      </c>
      <c r="F150" s="28">
        <f>8-C160+F160</f>
        <v>-11</v>
      </c>
      <c r="G150" s="33">
        <v>1</v>
      </c>
    </row>
    <row r="151" spans="1:7" x14ac:dyDescent="0.25">
      <c r="A151" s="31" t="s">
        <v>137</v>
      </c>
      <c r="B151" s="28" t="s">
        <v>3</v>
      </c>
      <c r="C151" s="28">
        <v>4</v>
      </c>
      <c r="D151" s="28">
        <v>3</v>
      </c>
      <c r="E151" s="28">
        <f>1+E162</f>
        <v>3</v>
      </c>
      <c r="F151" s="28">
        <f>2-C162+F162</f>
        <v>0</v>
      </c>
      <c r="G151" s="33">
        <v>0</v>
      </c>
    </row>
    <row r="152" spans="1:7" x14ac:dyDescent="0.25">
      <c r="A152" s="29" t="s">
        <v>175</v>
      </c>
      <c r="B152" s="30" t="s">
        <v>3</v>
      </c>
      <c r="C152" s="30">
        <v>33</v>
      </c>
      <c r="D152" s="30">
        <v>28</v>
      </c>
      <c r="E152" s="30">
        <f>23+E165</f>
        <v>24</v>
      </c>
      <c r="F152" s="30">
        <f>9-C165+F165</f>
        <v>8</v>
      </c>
      <c r="G152" s="32">
        <v>1</v>
      </c>
    </row>
    <row r="153" spans="1:7" x14ac:dyDescent="0.25">
      <c r="A153" s="31" t="s">
        <v>37</v>
      </c>
      <c r="B153" s="28" t="s">
        <v>3</v>
      </c>
      <c r="C153" s="28">
        <v>29</v>
      </c>
      <c r="D153" s="28">
        <v>18</v>
      </c>
      <c r="E153" s="28">
        <f>12+E165</f>
        <v>13</v>
      </c>
      <c r="F153" s="28">
        <f>8-C165+F165</f>
        <v>7</v>
      </c>
      <c r="G153" s="33">
        <v>0</v>
      </c>
    </row>
    <row r="154" spans="1:7" x14ac:dyDescent="0.25">
      <c r="A154" s="31" t="s">
        <v>69</v>
      </c>
      <c r="B154" s="28" t="s">
        <v>3</v>
      </c>
      <c r="C154" s="28">
        <v>27</v>
      </c>
      <c r="D154" s="28">
        <v>27</v>
      </c>
      <c r="E154" s="28">
        <v>27</v>
      </c>
      <c r="F154" s="28">
        <v>0</v>
      </c>
      <c r="G154" s="33">
        <v>0</v>
      </c>
    </row>
    <row r="155" spans="1:7" x14ac:dyDescent="0.25">
      <c r="A155" s="29" t="s">
        <v>70</v>
      </c>
      <c r="B155" s="30" t="s">
        <v>3</v>
      </c>
      <c r="C155" s="30">
        <v>17</v>
      </c>
      <c r="D155" s="30">
        <v>17</v>
      </c>
      <c r="E155" s="30">
        <f>12+E166</f>
        <v>25</v>
      </c>
      <c r="F155" s="30">
        <f>5-C166+F166</f>
        <v>-9</v>
      </c>
      <c r="G155" s="32">
        <v>0</v>
      </c>
    </row>
    <row r="156" spans="1:7" x14ac:dyDescent="0.25">
      <c r="A156" s="29" t="s">
        <v>38</v>
      </c>
      <c r="B156" s="30" t="s">
        <v>3</v>
      </c>
      <c r="C156" s="30">
        <v>6</v>
      </c>
      <c r="D156" s="30">
        <v>4</v>
      </c>
      <c r="E156" s="30">
        <f>2+E161</f>
        <v>48</v>
      </c>
      <c r="F156" s="30">
        <f>3-C161+F161</f>
        <v>-45</v>
      </c>
      <c r="G156" s="32">
        <v>0</v>
      </c>
    </row>
    <row r="157" spans="1:7" x14ac:dyDescent="0.25">
      <c r="A157" s="29" t="s">
        <v>71</v>
      </c>
      <c r="B157" s="30" t="s">
        <v>3</v>
      </c>
      <c r="C157" s="30">
        <v>23</v>
      </c>
      <c r="D157" s="30">
        <v>19</v>
      </c>
      <c r="E157" s="30">
        <f>12+E166</f>
        <v>25</v>
      </c>
      <c r="F157" s="30">
        <f>7-C166+F166</f>
        <v>-7</v>
      </c>
      <c r="G157" s="32">
        <v>0</v>
      </c>
    </row>
    <row r="158" spans="1:7" x14ac:dyDescent="0.25">
      <c r="A158" s="31" t="s">
        <v>72</v>
      </c>
      <c r="B158" s="28" t="s">
        <v>3</v>
      </c>
      <c r="C158" s="28">
        <v>15</v>
      </c>
      <c r="D158" s="28">
        <v>11</v>
      </c>
      <c r="E158" s="28">
        <f ca="1">7+E169</f>
        <v>66</v>
      </c>
      <c r="F158" s="28">
        <f ca="1">4-C169+F169</f>
        <v>-64</v>
      </c>
      <c r="G158" s="33">
        <v>0</v>
      </c>
    </row>
    <row r="159" spans="1:7" x14ac:dyDescent="0.25">
      <c r="A159" s="29" t="s">
        <v>73</v>
      </c>
      <c r="B159" s="30" t="s">
        <v>3</v>
      </c>
      <c r="C159" s="30">
        <v>25</v>
      </c>
      <c r="D159" s="30">
        <v>23</v>
      </c>
      <c r="E159" s="30">
        <f>21+E171</f>
        <v>23</v>
      </c>
      <c r="F159" s="30">
        <f>2-C171+F171</f>
        <v>0</v>
      </c>
      <c r="G159" s="32">
        <v>0</v>
      </c>
    </row>
    <row r="160" spans="1:7" x14ac:dyDescent="0.25">
      <c r="A160" s="29" t="s">
        <v>74</v>
      </c>
      <c r="B160" s="30" t="s">
        <v>3</v>
      </c>
      <c r="C160" s="30">
        <v>6</v>
      </c>
      <c r="D160" s="30">
        <v>5</v>
      </c>
      <c r="E160" s="30">
        <f>4+E166</f>
        <v>17</v>
      </c>
      <c r="F160" s="30">
        <f>1-C166+F166</f>
        <v>-13</v>
      </c>
      <c r="G160" s="32">
        <v>1</v>
      </c>
    </row>
    <row r="161" spans="1:7" x14ac:dyDescent="0.25">
      <c r="A161" s="31" t="s">
        <v>138</v>
      </c>
      <c r="B161" s="28" t="s">
        <v>3</v>
      </c>
      <c r="C161" s="28">
        <v>20</v>
      </c>
      <c r="D161" s="28">
        <v>19</v>
      </c>
      <c r="E161" s="28">
        <f>14+E173</f>
        <v>46</v>
      </c>
      <c r="F161" s="28">
        <f>6-C173+F173</f>
        <v>-28</v>
      </c>
      <c r="G161" s="33">
        <v>0</v>
      </c>
    </row>
    <row r="162" spans="1:7" x14ac:dyDescent="0.25">
      <c r="A162" s="29" t="s">
        <v>75</v>
      </c>
      <c r="B162" s="30" t="s">
        <v>3</v>
      </c>
      <c r="C162" s="30">
        <v>2</v>
      </c>
      <c r="D162" s="30">
        <v>2</v>
      </c>
      <c r="E162" s="30">
        <v>2</v>
      </c>
      <c r="F162" s="30">
        <v>0</v>
      </c>
      <c r="G162" s="32">
        <v>0</v>
      </c>
    </row>
    <row r="163" spans="1:7" x14ac:dyDescent="0.25">
      <c r="A163" s="31" t="s">
        <v>76</v>
      </c>
      <c r="B163" s="28" t="s">
        <v>3</v>
      </c>
      <c r="C163" s="28">
        <v>13</v>
      </c>
      <c r="D163" s="28">
        <v>13</v>
      </c>
      <c r="E163" s="28">
        <f>9+E172</f>
        <v>15</v>
      </c>
      <c r="F163" s="28">
        <f>4-C172+F172</f>
        <v>-3</v>
      </c>
      <c r="G163" s="33">
        <v>0</v>
      </c>
    </row>
    <row r="164" spans="1:7" x14ac:dyDescent="0.25">
      <c r="A164" s="29" t="s">
        <v>77</v>
      </c>
      <c r="B164" s="30" t="s">
        <v>3</v>
      </c>
      <c r="C164" s="30">
        <v>11</v>
      </c>
      <c r="D164" s="30">
        <v>10</v>
      </c>
      <c r="E164" s="30">
        <f>2+E168</f>
        <v>21</v>
      </c>
      <c r="F164" s="30">
        <f>8-C168+F168</f>
        <v>-12</v>
      </c>
      <c r="G164" s="32">
        <v>0</v>
      </c>
    </row>
    <row r="165" spans="1:7" x14ac:dyDescent="0.25">
      <c r="A165" s="29" t="s">
        <v>162</v>
      </c>
      <c r="B165" s="30" t="s">
        <v>3</v>
      </c>
      <c r="C165" s="30">
        <v>1</v>
      </c>
      <c r="D165" s="30">
        <v>1</v>
      </c>
      <c r="E165" s="30">
        <v>1</v>
      </c>
      <c r="F165" s="30">
        <v>0</v>
      </c>
      <c r="G165" s="32">
        <v>0</v>
      </c>
    </row>
    <row r="166" spans="1:7" x14ac:dyDescent="0.25">
      <c r="A166" s="31" t="s">
        <v>139</v>
      </c>
      <c r="B166" s="28" t="s">
        <v>3</v>
      </c>
      <c r="C166" s="28">
        <v>7</v>
      </c>
      <c r="D166" s="28">
        <v>6</v>
      </c>
      <c r="E166" s="28">
        <f>1+E174</f>
        <v>13</v>
      </c>
      <c r="F166" s="28">
        <f>5-C174+F174</f>
        <v>-7</v>
      </c>
      <c r="G166" s="33">
        <v>0</v>
      </c>
    </row>
    <row r="167" spans="1:7" x14ac:dyDescent="0.25">
      <c r="A167" s="29" t="s">
        <v>78</v>
      </c>
      <c r="B167" s="30" t="s">
        <v>3</v>
      </c>
      <c r="C167" s="30">
        <v>25</v>
      </c>
      <c r="D167" s="30">
        <v>25</v>
      </c>
      <c r="E167" s="30">
        <f>21+E172</f>
        <v>27</v>
      </c>
      <c r="F167" s="30">
        <f>4-C172+F172</f>
        <v>-3</v>
      </c>
      <c r="G167" s="32">
        <v>0</v>
      </c>
    </row>
    <row r="168" spans="1:7" x14ac:dyDescent="0.25">
      <c r="A168" s="29" t="s">
        <v>79</v>
      </c>
      <c r="B168" s="30" t="s">
        <v>3</v>
      </c>
      <c r="C168" s="30">
        <v>10</v>
      </c>
      <c r="D168" s="30">
        <v>9</v>
      </c>
      <c r="E168" s="30">
        <f>7+E174</f>
        <v>19</v>
      </c>
      <c r="F168" s="30">
        <f>2-C174+F174</f>
        <v>-10</v>
      </c>
      <c r="G168" s="32">
        <v>0</v>
      </c>
    </row>
    <row r="169" spans="1:7" x14ac:dyDescent="0.25">
      <c r="A169" s="29" t="s">
        <v>39</v>
      </c>
      <c r="B169" s="30" t="s">
        <v>3</v>
      </c>
      <c r="C169" s="30">
        <v>40</v>
      </c>
      <c r="D169" s="30">
        <v>36</v>
      </c>
      <c r="E169" s="30">
        <f ca="1">22+E177</f>
        <v>23</v>
      </c>
      <c r="F169" s="30">
        <f ca="1">16-C177+F177</f>
        <v>15</v>
      </c>
      <c r="G169" s="32">
        <v>0</v>
      </c>
    </row>
    <row r="170" spans="1:7" x14ac:dyDescent="0.25">
      <c r="A170" s="31" t="s">
        <v>80</v>
      </c>
      <c r="B170" s="28" t="s">
        <v>3</v>
      </c>
      <c r="C170" s="28">
        <v>40</v>
      </c>
      <c r="D170" s="28">
        <v>38</v>
      </c>
      <c r="E170" s="28">
        <f>32+E180</f>
        <v>37</v>
      </c>
      <c r="F170" s="28">
        <f>6-C180+F180</f>
        <v>0</v>
      </c>
      <c r="G170" s="33">
        <v>0</v>
      </c>
    </row>
    <row r="171" spans="1:7" x14ac:dyDescent="0.25">
      <c r="A171" s="31" t="s">
        <v>140</v>
      </c>
      <c r="B171" s="28" t="s">
        <v>3</v>
      </c>
      <c r="C171" s="28">
        <v>3</v>
      </c>
      <c r="D171" s="28">
        <v>3</v>
      </c>
      <c r="E171" s="28">
        <v>2</v>
      </c>
      <c r="F171" s="28">
        <v>1</v>
      </c>
      <c r="G171" s="33">
        <v>0</v>
      </c>
    </row>
    <row r="172" spans="1:7" x14ac:dyDescent="0.25">
      <c r="A172" s="29" t="s">
        <v>81</v>
      </c>
      <c r="B172" s="30" t="s">
        <v>3</v>
      </c>
      <c r="C172" s="30">
        <v>3</v>
      </c>
      <c r="D172" s="30">
        <v>3</v>
      </c>
      <c r="E172" s="30">
        <f>1+E180</f>
        <v>6</v>
      </c>
      <c r="F172" s="30">
        <f>2-C180+F180</f>
        <v>-4</v>
      </c>
      <c r="G172" s="32">
        <v>0</v>
      </c>
    </row>
    <row r="173" spans="1:7" x14ac:dyDescent="0.25">
      <c r="A173" s="29" t="s">
        <v>82</v>
      </c>
      <c r="B173" s="30" t="s">
        <v>3</v>
      </c>
      <c r="C173" s="30">
        <v>34</v>
      </c>
      <c r="D173" s="30">
        <v>32</v>
      </c>
      <c r="E173" s="30">
        <v>32</v>
      </c>
      <c r="F173" s="30">
        <v>0</v>
      </c>
      <c r="G173" s="32">
        <v>0</v>
      </c>
    </row>
    <row r="174" spans="1:7" x14ac:dyDescent="0.25">
      <c r="A174" s="31" t="s">
        <v>141</v>
      </c>
      <c r="B174" s="28" t="s">
        <v>3</v>
      </c>
      <c r="C174" s="28">
        <v>19</v>
      </c>
      <c r="D174" s="28">
        <v>19</v>
      </c>
      <c r="E174" s="28">
        <f>11+E184</f>
        <v>12</v>
      </c>
      <c r="F174" s="28">
        <f>8-C184+F184</f>
        <v>7</v>
      </c>
      <c r="G174" s="33">
        <v>0</v>
      </c>
    </row>
    <row r="175" spans="1:7" x14ac:dyDescent="0.25">
      <c r="A175" s="29" t="s">
        <v>83</v>
      </c>
      <c r="B175" s="30" t="s">
        <v>3</v>
      </c>
      <c r="C175" s="30">
        <v>47</v>
      </c>
      <c r="D175" s="30">
        <v>44</v>
      </c>
      <c r="E175" s="30">
        <f>25+E188</f>
        <v>76</v>
      </c>
      <c r="F175" s="30">
        <f>21-C188+F188</f>
        <v>-33</v>
      </c>
      <c r="G175" s="32">
        <v>0</v>
      </c>
    </row>
    <row r="176" spans="1:7" x14ac:dyDescent="0.25">
      <c r="A176" s="31" t="s">
        <v>84</v>
      </c>
      <c r="B176" s="28" t="s">
        <v>3</v>
      </c>
      <c r="C176" s="28">
        <v>2</v>
      </c>
      <c r="D176" s="28">
        <v>2</v>
      </c>
      <c r="E176" s="28">
        <v>2</v>
      </c>
      <c r="F176" s="28">
        <v>0</v>
      </c>
      <c r="G176" s="33">
        <v>0</v>
      </c>
    </row>
    <row r="177" spans="1:7" x14ac:dyDescent="0.25">
      <c r="A177" s="29" t="s">
        <v>85</v>
      </c>
      <c r="B177" s="30" t="s">
        <v>3</v>
      </c>
      <c r="C177" s="30">
        <v>9</v>
      </c>
      <c r="D177" s="30">
        <v>8</v>
      </c>
      <c r="E177" s="30">
        <f ca="1">5+E185</f>
        <v>9</v>
      </c>
      <c r="F177" s="30">
        <f ca="1">4-C185+F185</f>
        <v>0</v>
      </c>
      <c r="G177" s="32">
        <v>0</v>
      </c>
    </row>
    <row r="178" spans="1:7" x14ac:dyDescent="0.25">
      <c r="A178" s="29" t="s">
        <v>171</v>
      </c>
      <c r="B178" s="30" t="s">
        <v>3</v>
      </c>
      <c r="C178" s="30">
        <v>35</v>
      </c>
      <c r="D178" s="30">
        <v>34</v>
      </c>
      <c r="E178" s="30">
        <f>17+E188</f>
        <v>68</v>
      </c>
      <c r="F178" s="30">
        <f>18-C188+F188</f>
        <v>-36</v>
      </c>
      <c r="G178" s="32">
        <v>0</v>
      </c>
    </row>
    <row r="179" spans="1:7" x14ac:dyDescent="0.25">
      <c r="A179" s="29" t="s">
        <v>86</v>
      </c>
      <c r="B179" s="30" t="s">
        <v>3</v>
      </c>
      <c r="C179" s="30">
        <v>10</v>
      </c>
      <c r="D179" s="30">
        <v>9</v>
      </c>
      <c r="E179" s="30">
        <f>5+E188</f>
        <v>56</v>
      </c>
      <c r="F179" s="30">
        <f>4-C188+F188</f>
        <v>-50</v>
      </c>
      <c r="G179" s="32">
        <v>0</v>
      </c>
    </row>
    <row r="180" spans="1:7" x14ac:dyDescent="0.25">
      <c r="A180" s="31" t="s">
        <v>87</v>
      </c>
      <c r="B180" s="28" t="s">
        <v>3</v>
      </c>
      <c r="C180" s="28">
        <v>9</v>
      </c>
      <c r="D180" s="28">
        <v>8</v>
      </c>
      <c r="E180" s="28">
        <v>5</v>
      </c>
      <c r="F180" s="28">
        <v>3</v>
      </c>
      <c r="G180" s="33">
        <v>0</v>
      </c>
    </row>
    <row r="181" spans="1:7" x14ac:dyDescent="0.25">
      <c r="A181" s="29" t="s">
        <v>88</v>
      </c>
      <c r="B181" s="30" t="s">
        <v>3</v>
      </c>
      <c r="C181" s="30">
        <v>20</v>
      </c>
      <c r="D181" s="30">
        <v>20</v>
      </c>
      <c r="E181" s="30">
        <v>19</v>
      </c>
      <c r="F181" s="30">
        <v>1</v>
      </c>
      <c r="G181" s="32">
        <v>0</v>
      </c>
    </row>
    <row r="182" spans="1:7" x14ac:dyDescent="0.25">
      <c r="A182" s="29" t="s">
        <v>89</v>
      </c>
      <c r="B182" s="30" t="s">
        <v>3</v>
      </c>
      <c r="C182" s="30">
        <v>11</v>
      </c>
      <c r="D182" s="30">
        <v>11</v>
      </c>
      <c r="E182" s="30">
        <f>1+E192</f>
        <v>77</v>
      </c>
      <c r="F182" s="30">
        <f>10-C192+F192</f>
        <v>-69</v>
      </c>
      <c r="G182" s="32">
        <v>0</v>
      </c>
    </row>
    <row r="183" spans="1:7" x14ac:dyDescent="0.25">
      <c r="A183" s="29" t="s">
        <v>142</v>
      </c>
      <c r="B183" s="30" t="s">
        <v>3</v>
      </c>
      <c r="C183" s="30">
        <v>7</v>
      </c>
      <c r="D183" s="30">
        <v>7</v>
      </c>
      <c r="E183" s="30">
        <v>7</v>
      </c>
      <c r="F183" s="30">
        <v>0</v>
      </c>
      <c r="G183" s="32">
        <v>0</v>
      </c>
    </row>
    <row r="184" spans="1:7" x14ac:dyDescent="0.25">
      <c r="A184" s="29" t="s">
        <v>143</v>
      </c>
      <c r="B184" s="30" t="s">
        <v>3</v>
      </c>
      <c r="C184" s="30">
        <v>1</v>
      </c>
      <c r="D184" s="30">
        <v>1</v>
      </c>
      <c r="E184" s="30">
        <v>1</v>
      </c>
      <c r="F184" s="30">
        <v>0</v>
      </c>
      <c r="G184" s="32">
        <v>0</v>
      </c>
    </row>
    <row r="185" spans="1:7" x14ac:dyDescent="0.25">
      <c r="A185" s="31" t="s">
        <v>144</v>
      </c>
      <c r="B185" s="28" t="s">
        <v>3</v>
      </c>
      <c r="C185" s="28">
        <v>7</v>
      </c>
      <c r="D185" s="28">
        <v>6</v>
      </c>
      <c r="E185" s="28">
        <f ca="1">4+E193</f>
        <v>22</v>
      </c>
      <c r="F185" s="28">
        <f ca="1">3-C193+F193</f>
        <v>-14</v>
      </c>
      <c r="G185" s="33">
        <v>0</v>
      </c>
    </row>
    <row r="186" spans="1:7" x14ac:dyDescent="0.25">
      <c r="A186" s="31" t="s">
        <v>90</v>
      </c>
      <c r="B186" s="28" t="s">
        <v>3</v>
      </c>
      <c r="C186" s="28">
        <v>4</v>
      </c>
      <c r="D186" s="28">
        <v>4</v>
      </c>
      <c r="E186" s="28">
        <v>4</v>
      </c>
      <c r="F186" s="28">
        <v>0</v>
      </c>
      <c r="G186" s="33">
        <v>0</v>
      </c>
    </row>
    <row r="187" spans="1:7" x14ac:dyDescent="0.25">
      <c r="A187" s="29" t="s">
        <v>40</v>
      </c>
      <c r="B187" s="30" t="s">
        <v>3</v>
      </c>
      <c r="C187" s="30">
        <v>12</v>
      </c>
      <c r="D187" s="30">
        <v>12</v>
      </c>
      <c r="E187" s="30">
        <f ca="1">9+E193</f>
        <v>104</v>
      </c>
      <c r="F187" s="30">
        <f ca="1">3-C193+F193</f>
        <v>-107</v>
      </c>
      <c r="G187" s="32">
        <v>0</v>
      </c>
    </row>
    <row r="188" spans="1:7" x14ac:dyDescent="0.25">
      <c r="A188" s="29" t="s">
        <v>91</v>
      </c>
      <c r="B188" s="30" t="s">
        <v>3</v>
      </c>
      <c r="C188" s="30">
        <v>43</v>
      </c>
      <c r="D188" s="30">
        <v>41</v>
      </c>
      <c r="E188" s="30">
        <f>34+E199</f>
        <v>51</v>
      </c>
      <c r="F188" s="30">
        <f>8-C199+F199</f>
        <v>-11</v>
      </c>
      <c r="G188" s="32">
        <v>1</v>
      </c>
    </row>
    <row r="189" spans="1:7" x14ac:dyDescent="0.25">
      <c r="A189" s="31" t="s">
        <v>145</v>
      </c>
      <c r="B189" s="28" t="s">
        <v>3</v>
      </c>
      <c r="C189" s="28">
        <v>20</v>
      </c>
      <c r="D189" s="28">
        <v>18</v>
      </c>
      <c r="E189" s="28">
        <f>13+E200</f>
        <v>22</v>
      </c>
      <c r="F189" s="28">
        <f>5-C200+F200</f>
        <v>-5</v>
      </c>
      <c r="G189" s="33">
        <v>0</v>
      </c>
    </row>
    <row r="190" spans="1:7" x14ac:dyDescent="0.25">
      <c r="A190" s="31" t="s">
        <v>92</v>
      </c>
      <c r="B190" s="28" t="s">
        <v>3</v>
      </c>
      <c r="C190" s="28">
        <v>10</v>
      </c>
      <c r="D190" s="28">
        <v>7</v>
      </c>
      <c r="E190" s="28">
        <v>7</v>
      </c>
      <c r="F190" s="28">
        <v>0</v>
      </c>
      <c r="G190" s="33">
        <v>0</v>
      </c>
    </row>
    <row r="191" spans="1:7" x14ac:dyDescent="0.25">
      <c r="A191" s="29" t="s">
        <v>93</v>
      </c>
      <c r="B191" s="30" t="s">
        <v>3</v>
      </c>
      <c r="C191" s="30">
        <v>32</v>
      </c>
      <c r="D191" s="30">
        <v>27</v>
      </c>
      <c r="E191" s="30">
        <f>18+E198</f>
        <v>96</v>
      </c>
      <c r="F191" s="30">
        <f>10-C198+F198</f>
        <v>-70</v>
      </c>
      <c r="G191" s="32">
        <v>0</v>
      </c>
    </row>
    <row r="192" spans="1:7" x14ac:dyDescent="0.25">
      <c r="A192" s="29" t="s">
        <v>94</v>
      </c>
      <c r="B192" s="30" t="s">
        <v>3</v>
      </c>
      <c r="C192" s="30">
        <v>6</v>
      </c>
      <c r="D192" s="30">
        <v>6</v>
      </c>
      <c r="E192" s="30">
        <f>1+E196</f>
        <v>76</v>
      </c>
      <c r="F192" s="30">
        <f>5-C196+F196</f>
        <v>-73</v>
      </c>
      <c r="G192" s="32">
        <v>0</v>
      </c>
    </row>
    <row r="193" spans="1:7" x14ac:dyDescent="0.25">
      <c r="A193" s="31" t="s">
        <v>95</v>
      </c>
      <c r="B193" s="28" t="s">
        <v>3</v>
      </c>
      <c r="C193" s="28">
        <v>30</v>
      </c>
      <c r="D193" s="28">
        <v>24</v>
      </c>
      <c r="E193" s="28">
        <f ca="1">17+E202</f>
        <v>28</v>
      </c>
      <c r="F193" s="28">
        <f ca="1">8-C202+F202</f>
        <v>-4</v>
      </c>
      <c r="G193" s="33">
        <v>0</v>
      </c>
    </row>
    <row r="194" spans="1:7" x14ac:dyDescent="0.25">
      <c r="A194" s="31" t="s">
        <v>96</v>
      </c>
      <c r="B194" s="28" t="s">
        <v>3</v>
      </c>
      <c r="C194" s="28">
        <v>12</v>
      </c>
      <c r="D194" s="28">
        <v>11</v>
      </c>
      <c r="E194" s="28">
        <f ca="1">4+E202</f>
        <v>10</v>
      </c>
      <c r="F194" s="28">
        <f ca="1">7-C202+F202</f>
        <v>1</v>
      </c>
      <c r="G194" s="33">
        <v>0</v>
      </c>
    </row>
    <row r="195" spans="1:7" x14ac:dyDescent="0.25">
      <c r="A195" s="31" t="s">
        <v>97</v>
      </c>
      <c r="B195" s="28" t="s">
        <v>3</v>
      </c>
      <c r="C195" s="28">
        <v>24</v>
      </c>
      <c r="D195" s="28">
        <v>22</v>
      </c>
      <c r="E195" s="28">
        <f>19+E206</f>
        <v>91</v>
      </c>
      <c r="F195" s="28">
        <f>3-C206+F206</f>
        <v>-71</v>
      </c>
      <c r="G195" s="33">
        <v>0</v>
      </c>
    </row>
    <row r="196" spans="1:7" x14ac:dyDescent="0.25">
      <c r="A196" s="29" t="s">
        <v>98</v>
      </c>
      <c r="B196" s="30" t="s">
        <v>3</v>
      </c>
      <c r="C196" s="30">
        <v>13</v>
      </c>
      <c r="D196" s="30">
        <v>13</v>
      </c>
      <c r="E196" s="30">
        <f>6+E205</f>
        <v>75</v>
      </c>
      <c r="F196" s="30">
        <f>7-C205+F205</f>
        <v>-65</v>
      </c>
      <c r="G196" s="32">
        <v>0</v>
      </c>
    </row>
    <row r="197" spans="1:7" x14ac:dyDescent="0.25">
      <c r="A197" s="29" t="s">
        <v>41</v>
      </c>
      <c r="B197" s="30" t="s">
        <v>3</v>
      </c>
      <c r="C197" s="30">
        <v>5</v>
      </c>
      <c r="D197" s="30">
        <v>5</v>
      </c>
      <c r="E197" s="30">
        <v>5</v>
      </c>
      <c r="F197" s="30">
        <v>0</v>
      </c>
      <c r="G197" s="32">
        <v>0</v>
      </c>
    </row>
    <row r="198" spans="1:7" x14ac:dyDescent="0.25">
      <c r="A198" s="29" t="s">
        <v>99</v>
      </c>
      <c r="B198" s="30" t="s">
        <v>3</v>
      </c>
      <c r="C198" s="30">
        <v>9</v>
      </c>
      <c r="D198" s="30">
        <v>9</v>
      </c>
      <c r="E198" s="30">
        <f>6+E206</f>
        <v>78</v>
      </c>
      <c r="F198" s="30">
        <f>3-C206+F206</f>
        <v>-71</v>
      </c>
      <c r="G198" s="32">
        <v>0</v>
      </c>
    </row>
    <row r="199" spans="1:7" x14ac:dyDescent="0.25">
      <c r="A199" s="31" t="s">
        <v>42</v>
      </c>
      <c r="B199" s="28" t="s">
        <v>3</v>
      </c>
      <c r="C199" s="28">
        <v>33</v>
      </c>
      <c r="D199" s="28">
        <v>32</v>
      </c>
      <c r="E199" s="28">
        <f>13+E210</f>
        <v>17</v>
      </c>
      <c r="F199" s="28">
        <f>19-C210+F210</f>
        <v>14</v>
      </c>
      <c r="G199" s="33">
        <v>0</v>
      </c>
    </row>
    <row r="200" spans="1:7" x14ac:dyDescent="0.25">
      <c r="A200" s="31" t="s">
        <v>100</v>
      </c>
      <c r="B200" s="28" t="s">
        <v>3</v>
      </c>
      <c r="C200" s="28">
        <v>4</v>
      </c>
      <c r="D200" s="28">
        <v>4</v>
      </c>
      <c r="E200" s="28">
        <f>2+E207</f>
        <v>9</v>
      </c>
      <c r="F200" s="28">
        <f>2-C207+F207</f>
        <v>-6</v>
      </c>
      <c r="G200" s="33">
        <v>0</v>
      </c>
    </row>
    <row r="201" spans="1:7" x14ac:dyDescent="0.25">
      <c r="A201" s="31" t="s">
        <v>101</v>
      </c>
      <c r="B201" s="28" t="s">
        <v>3</v>
      </c>
      <c r="C201" s="28">
        <v>17</v>
      </c>
      <c r="D201" s="28">
        <v>17</v>
      </c>
      <c r="E201" s="28">
        <f>10+E209</f>
        <v>19</v>
      </c>
      <c r="F201" s="28">
        <f>7-C209+F209</f>
        <v>-2</v>
      </c>
      <c r="G201" s="33">
        <v>0</v>
      </c>
    </row>
    <row r="202" spans="1:7" x14ac:dyDescent="0.25">
      <c r="A202" s="31" t="s">
        <v>43</v>
      </c>
      <c r="B202" s="28" t="s">
        <v>3</v>
      </c>
      <c r="C202" s="28">
        <v>20</v>
      </c>
      <c r="D202" s="28">
        <v>20</v>
      </c>
      <c r="E202" s="28">
        <f ca="1">16+E208</f>
        <v>18</v>
      </c>
      <c r="F202" s="28">
        <f ca="1">4-C208+F208</f>
        <v>2</v>
      </c>
      <c r="G202" s="33">
        <v>0</v>
      </c>
    </row>
    <row r="203" spans="1:7" x14ac:dyDescent="0.25">
      <c r="A203" s="31" t="s">
        <v>146</v>
      </c>
      <c r="B203" s="28" t="s">
        <v>3</v>
      </c>
      <c r="C203" s="28">
        <v>2</v>
      </c>
      <c r="D203" s="28">
        <v>2</v>
      </c>
      <c r="E203" s="28">
        <v>2</v>
      </c>
      <c r="F203" s="28">
        <v>0</v>
      </c>
      <c r="G203" s="33">
        <v>0</v>
      </c>
    </row>
    <row r="204" spans="1:7" x14ac:dyDescent="0.25">
      <c r="A204" s="29" t="s">
        <v>102</v>
      </c>
      <c r="B204" s="30" t="s">
        <v>3</v>
      </c>
      <c r="C204" s="30">
        <v>8</v>
      </c>
      <c r="D204" s="30">
        <v>8</v>
      </c>
      <c r="E204" s="30">
        <f>5+E213</f>
        <v>68</v>
      </c>
      <c r="F204" s="30">
        <f>3-C213+F213</f>
        <v>-62</v>
      </c>
      <c r="G204" s="32">
        <v>0</v>
      </c>
    </row>
    <row r="205" spans="1:7" x14ac:dyDescent="0.25">
      <c r="A205" s="29" t="s">
        <v>103</v>
      </c>
      <c r="B205" s="30" t="s">
        <v>3</v>
      </c>
      <c r="C205" s="30">
        <v>15</v>
      </c>
      <c r="D205" s="30">
        <v>14</v>
      </c>
      <c r="E205" s="30">
        <f>6+E213</f>
        <v>69</v>
      </c>
      <c r="F205" s="30">
        <f>8-C213+F213</f>
        <v>-57</v>
      </c>
      <c r="G205" s="32">
        <v>0</v>
      </c>
    </row>
    <row r="206" spans="1:7" x14ac:dyDescent="0.25">
      <c r="A206" s="31" t="s">
        <v>104</v>
      </c>
      <c r="B206" s="28" t="s">
        <v>3</v>
      </c>
      <c r="C206" s="28">
        <v>14</v>
      </c>
      <c r="D206" s="28">
        <v>14</v>
      </c>
      <c r="E206" s="28">
        <f>9+E213</f>
        <v>72</v>
      </c>
      <c r="F206" s="28">
        <f>5-C213+F213</f>
        <v>-60</v>
      </c>
      <c r="G206" s="33">
        <v>0</v>
      </c>
    </row>
    <row r="207" spans="1:7" x14ac:dyDescent="0.25">
      <c r="A207" s="31" t="s">
        <v>105</v>
      </c>
      <c r="B207" s="28" t="s">
        <v>3</v>
      </c>
      <c r="C207" s="28">
        <v>8</v>
      </c>
      <c r="D207" s="28">
        <v>7</v>
      </c>
      <c r="E207" s="28">
        <v>7</v>
      </c>
      <c r="F207" s="28">
        <v>0</v>
      </c>
      <c r="G207" s="33">
        <v>0</v>
      </c>
    </row>
    <row r="208" spans="1:7" x14ac:dyDescent="0.25">
      <c r="A208" s="31" t="s">
        <v>106</v>
      </c>
      <c r="B208" s="28" t="s">
        <v>3</v>
      </c>
      <c r="C208" s="28">
        <v>14</v>
      </c>
      <c r="D208" s="28">
        <v>14</v>
      </c>
      <c r="E208" s="28">
        <f ca="1">7+E218</f>
        <v>16</v>
      </c>
      <c r="F208" s="28">
        <f ca="1">7-C218+F218</f>
        <v>-2</v>
      </c>
      <c r="G208" s="33">
        <v>0</v>
      </c>
    </row>
    <row r="209" spans="1:7" x14ac:dyDescent="0.25">
      <c r="A209" s="29" t="s">
        <v>147</v>
      </c>
      <c r="B209" s="30" t="s">
        <v>3</v>
      </c>
      <c r="C209" s="30">
        <v>10</v>
      </c>
      <c r="D209" s="30">
        <v>10</v>
      </c>
      <c r="E209" s="30">
        <v>9</v>
      </c>
      <c r="F209" s="30">
        <v>1</v>
      </c>
      <c r="G209" s="32">
        <v>0</v>
      </c>
    </row>
    <row r="210" spans="1:7" x14ac:dyDescent="0.25">
      <c r="A210" s="31" t="s">
        <v>107</v>
      </c>
      <c r="B210" s="28" t="s">
        <v>3</v>
      </c>
      <c r="C210" s="28">
        <v>6</v>
      </c>
      <c r="D210" s="28">
        <v>5</v>
      </c>
      <c r="E210" s="28">
        <v>4</v>
      </c>
      <c r="F210" s="28">
        <v>1</v>
      </c>
      <c r="G210" s="33">
        <v>0</v>
      </c>
    </row>
    <row r="211" spans="1:7" x14ac:dyDescent="0.25">
      <c r="A211" s="29" t="s">
        <v>44</v>
      </c>
      <c r="B211" s="30" t="s">
        <v>3</v>
      </c>
      <c r="C211" s="30">
        <v>4</v>
      </c>
      <c r="D211" s="30">
        <v>4</v>
      </c>
      <c r="E211" s="30">
        <v>4</v>
      </c>
      <c r="F211" s="30">
        <v>0</v>
      </c>
      <c r="G211" s="32">
        <v>0</v>
      </c>
    </row>
    <row r="212" spans="1:7" x14ac:dyDescent="0.25">
      <c r="A212" s="29" t="s">
        <v>173</v>
      </c>
      <c r="B212" s="30" t="s">
        <v>3</v>
      </c>
      <c r="C212" s="30">
        <v>8</v>
      </c>
      <c r="D212" s="30">
        <v>8</v>
      </c>
      <c r="E212" s="30">
        <f>6+E217</f>
        <v>57</v>
      </c>
      <c r="F212" s="30">
        <f>2-C217+F217</f>
        <v>-50</v>
      </c>
      <c r="G212" s="32">
        <v>0</v>
      </c>
    </row>
    <row r="213" spans="1:7" x14ac:dyDescent="0.25">
      <c r="A213" s="29" t="s">
        <v>108</v>
      </c>
      <c r="B213" s="30" t="s">
        <v>3</v>
      </c>
      <c r="C213" s="30">
        <v>19</v>
      </c>
      <c r="D213" s="30">
        <v>17</v>
      </c>
      <c r="E213" s="30">
        <f>9+E223</f>
        <v>63</v>
      </c>
      <c r="F213" s="30">
        <f>9-C223+F223</f>
        <v>-46</v>
      </c>
      <c r="G213" s="32">
        <v>0</v>
      </c>
    </row>
    <row r="214" spans="1:7" x14ac:dyDescent="0.25">
      <c r="A214" s="29" t="s">
        <v>45</v>
      </c>
      <c r="B214" s="30" t="s">
        <v>3</v>
      </c>
      <c r="C214" s="30">
        <v>13</v>
      </c>
      <c r="D214" s="30">
        <v>12</v>
      </c>
      <c r="E214" s="30">
        <f ca="1">8+E222</f>
        <v>30</v>
      </c>
      <c r="F214" s="30">
        <f ca="1">4-C222+F222</f>
        <v>-19</v>
      </c>
      <c r="G214" s="32">
        <v>0</v>
      </c>
    </row>
    <row r="215" spans="1:7" x14ac:dyDescent="0.25">
      <c r="A215" s="31" t="s">
        <v>109</v>
      </c>
      <c r="B215" s="28" t="s">
        <v>3</v>
      </c>
      <c r="C215" s="28">
        <v>15</v>
      </c>
      <c r="D215" s="28">
        <v>15</v>
      </c>
      <c r="E215" s="28">
        <v>15</v>
      </c>
      <c r="F215" s="28">
        <v>0</v>
      </c>
      <c r="G215" s="33">
        <v>0</v>
      </c>
    </row>
    <row r="216" spans="1:7" x14ac:dyDescent="0.25">
      <c r="A216" s="31" t="s">
        <v>148</v>
      </c>
      <c r="B216" s="28" t="s">
        <v>3</v>
      </c>
      <c r="C216" s="28">
        <v>1</v>
      </c>
      <c r="D216" s="28">
        <v>1</v>
      </c>
      <c r="E216" s="28">
        <f>0+E223</f>
        <v>54</v>
      </c>
      <c r="F216" s="28">
        <f>1-C223+F223</f>
        <v>-54</v>
      </c>
      <c r="G216" s="33">
        <v>0</v>
      </c>
    </row>
    <row r="217" spans="1:7" x14ac:dyDescent="0.25">
      <c r="A217" s="31" t="s">
        <v>110</v>
      </c>
      <c r="B217" s="28" t="s">
        <v>3</v>
      </c>
      <c r="C217" s="28">
        <v>14</v>
      </c>
      <c r="D217" s="28">
        <v>14</v>
      </c>
      <c r="E217" s="28">
        <f>10+E227</f>
        <v>51</v>
      </c>
      <c r="F217" s="28">
        <f>4-C227+F227</f>
        <v>-38</v>
      </c>
      <c r="G217" s="33">
        <v>0</v>
      </c>
    </row>
    <row r="218" spans="1:7" x14ac:dyDescent="0.25">
      <c r="A218" s="29" t="s">
        <v>170</v>
      </c>
      <c r="B218" s="30" t="s">
        <v>3</v>
      </c>
      <c r="C218" s="30">
        <v>9</v>
      </c>
      <c r="D218" s="30">
        <v>9</v>
      </c>
      <c r="E218" s="30">
        <f ca="1">4+E229</f>
        <v>11</v>
      </c>
      <c r="F218" s="30">
        <f ca="1">5-C229+F229</f>
        <v>-4</v>
      </c>
      <c r="G218" s="32">
        <v>0</v>
      </c>
    </row>
    <row r="219" spans="1:7" x14ac:dyDescent="0.25">
      <c r="A219" s="29" t="s">
        <v>111</v>
      </c>
      <c r="B219" s="30" t="s">
        <v>3</v>
      </c>
      <c r="C219" s="30">
        <v>10</v>
      </c>
      <c r="D219" s="30">
        <v>10</v>
      </c>
      <c r="E219" s="30">
        <f ca="1">7+E228</f>
        <v>7</v>
      </c>
      <c r="F219" s="30">
        <f ca="1">3-C228+F228</f>
        <v>1</v>
      </c>
      <c r="G219" s="32">
        <v>0</v>
      </c>
    </row>
    <row r="220" spans="1:7" x14ac:dyDescent="0.25">
      <c r="A220" s="29" t="s">
        <v>112</v>
      </c>
      <c r="B220" s="30" t="s">
        <v>3</v>
      </c>
      <c r="C220" s="30">
        <v>2</v>
      </c>
      <c r="D220" s="30">
        <v>0</v>
      </c>
      <c r="E220" s="30">
        <v>0</v>
      </c>
      <c r="F220" s="30">
        <v>0</v>
      </c>
      <c r="G220" s="32">
        <v>0</v>
      </c>
    </row>
    <row r="221" spans="1:7" x14ac:dyDescent="0.25">
      <c r="A221" s="31" t="s">
        <v>113</v>
      </c>
      <c r="B221" s="28" t="s">
        <v>3</v>
      </c>
      <c r="C221" s="28">
        <v>34</v>
      </c>
      <c r="D221" s="28">
        <v>30</v>
      </c>
      <c r="E221" s="28">
        <f>21+E230</f>
        <v>28</v>
      </c>
      <c r="F221" s="28">
        <f>11-C230+F230</f>
        <v>3</v>
      </c>
      <c r="G221" s="33">
        <v>0</v>
      </c>
    </row>
    <row r="222" spans="1:7" x14ac:dyDescent="0.25">
      <c r="A222" s="31" t="s">
        <v>165</v>
      </c>
      <c r="B222" s="28" t="s">
        <v>3</v>
      </c>
      <c r="C222" s="28">
        <v>30</v>
      </c>
      <c r="D222" s="28">
        <v>30</v>
      </c>
      <c r="E222" s="28">
        <f ca="1">16+E232</f>
        <v>35</v>
      </c>
      <c r="F222" s="28">
        <f ca="1">14-C232+F232</f>
        <v>-6</v>
      </c>
      <c r="G222" s="33">
        <v>0</v>
      </c>
    </row>
    <row r="223" spans="1:7" x14ac:dyDescent="0.25">
      <c r="A223" s="29" t="s">
        <v>114</v>
      </c>
      <c r="B223" s="30" t="s">
        <v>3</v>
      </c>
      <c r="C223" s="30">
        <v>16</v>
      </c>
      <c r="D223" s="30">
        <v>16</v>
      </c>
      <c r="E223" s="30">
        <f>13+E227</f>
        <v>54</v>
      </c>
      <c r="F223" s="30">
        <f>3-C227+F227</f>
        <v>-39</v>
      </c>
      <c r="G223" s="32">
        <v>0</v>
      </c>
    </row>
    <row r="224" spans="1:7" x14ac:dyDescent="0.25">
      <c r="A224" s="29" t="s">
        <v>46</v>
      </c>
      <c r="B224" s="30" t="s">
        <v>3</v>
      </c>
      <c r="C224" s="30">
        <v>31</v>
      </c>
      <c r="D224" s="30">
        <v>29</v>
      </c>
      <c r="E224" s="30">
        <f>8+E235</f>
        <v>34</v>
      </c>
      <c r="F224" s="30">
        <f>21-C235+F235</f>
        <v>-6</v>
      </c>
      <c r="G224" s="32">
        <v>0</v>
      </c>
    </row>
    <row r="225" spans="1:7" x14ac:dyDescent="0.25">
      <c r="A225" s="29" t="s">
        <v>115</v>
      </c>
      <c r="B225" s="30" t="s">
        <v>3</v>
      </c>
      <c r="C225" s="30">
        <v>2</v>
      </c>
      <c r="D225" s="30">
        <v>2</v>
      </c>
      <c r="E225" s="30">
        <v>2</v>
      </c>
      <c r="F225" s="30">
        <v>0</v>
      </c>
      <c r="G225" s="32">
        <v>0</v>
      </c>
    </row>
    <row r="226" spans="1:7" x14ac:dyDescent="0.25">
      <c r="A226" s="29" t="s">
        <v>163</v>
      </c>
      <c r="B226" s="30" t="s">
        <v>3</v>
      </c>
      <c r="C226" s="30">
        <v>17</v>
      </c>
      <c r="D226" s="30">
        <v>16</v>
      </c>
      <c r="E226" s="30">
        <f>9+E237</f>
        <v>11</v>
      </c>
      <c r="F226" s="30">
        <f>7-C237+F237</f>
        <v>5</v>
      </c>
      <c r="G226" s="32">
        <v>0</v>
      </c>
    </row>
    <row r="227" spans="1:7" x14ac:dyDescent="0.25">
      <c r="A227" s="31" t="s">
        <v>116</v>
      </c>
      <c r="B227" s="28" t="s">
        <v>3</v>
      </c>
      <c r="C227" s="28">
        <v>28</v>
      </c>
      <c r="D227" s="28">
        <v>28</v>
      </c>
      <c r="E227" s="28">
        <f>15+E235</f>
        <v>41</v>
      </c>
      <c r="F227" s="28">
        <f>13-C235+F235</f>
        <v>-14</v>
      </c>
      <c r="G227" s="33">
        <v>0</v>
      </c>
    </row>
    <row r="228" spans="1:7" x14ac:dyDescent="0.25">
      <c r="A228" s="29" t="s">
        <v>117</v>
      </c>
      <c r="B228" s="30" t="s">
        <v>3</v>
      </c>
      <c r="C228" s="30">
        <v>11</v>
      </c>
      <c r="D228" s="30">
        <v>10</v>
      </c>
      <c r="E228" s="30">
        <f ca="1">8+E236</f>
        <v>47</v>
      </c>
      <c r="F228" s="30">
        <f ca="1">2-C236+F236</f>
        <v>-43</v>
      </c>
      <c r="G228" s="32">
        <v>1</v>
      </c>
    </row>
    <row r="229" spans="1:7" x14ac:dyDescent="0.25">
      <c r="A229" s="29" t="s">
        <v>118</v>
      </c>
      <c r="B229" s="30" t="s">
        <v>3</v>
      </c>
      <c r="C229" s="30">
        <v>19</v>
      </c>
      <c r="D229" s="30">
        <v>18</v>
      </c>
      <c r="E229" s="30">
        <f ca="1">14+E240</f>
        <v>39</v>
      </c>
      <c r="F229" s="30">
        <f ca="1">5-C240+F240</f>
        <v>-26</v>
      </c>
      <c r="G229" s="32">
        <v>0</v>
      </c>
    </row>
    <row r="230" spans="1:7" x14ac:dyDescent="0.25">
      <c r="A230" s="31" t="s">
        <v>149</v>
      </c>
      <c r="B230" s="28" t="s">
        <v>3</v>
      </c>
      <c r="C230" s="28">
        <v>8</v>
      </c>
      <c r="D230" s="28">
        <v>7</v>
      </c>
      <c r="E230" s="28">
        <v>7</v>
      </c>
      <c r="F230" s="28">
        <v>0</v>
      </c>
      <c r="G230" s="33">
        <v>0</v>
      </c>
    </row>
    <row r="231" spans="1:7" x14ac:dyDescent="0.25">
      <c r="A231" s="29" t="s">
        <v>150</v>
      </c>
      <c r="B231" s="30" t="s">
        <v>3</v>
      </c>
      <c r="C231" s="30">
        <v>5</v>
      </c>
      <c r="D231" s="30">
        <v>5</v>
      </c>
      <c r="E231" s="30">
        <f>2+E237</f>
        <v>4</v>
      </c>
      <c r="F231" s="30">
        <f>3-C237+F237</f>
        <v>1</v>
      </c>
      <c r="G231" s="32">
        <v>0</v>
      </c>
    </row>
    <row r="232" spans="1:7" x14ac:dyDescent="0.25">
      <c r="A232" s="29" t="s">
        <v>119</v>
      </c>
      <c r="B232" s="30" t="s">
        <v>3</v>
      </c>
      <c r="C232" s="30">
        <v>4</v>
      </c>
      <c r="D232" s="30">
        <v>4</v>
      </c>
      <c r="E232" s="30">
        <f ca="1">2+E241</f>
        <v>38</v>
      </c>
      <c r="F232" s="30">
        <f ca="1">2-C241+F241</f>
        <v>-38</v>
      </c>
      <c r="G232" s="32">
        <v>0</v>
      </c>
    </row>
    <row r="233" spans="1:7" x14ac:dyDescent="0.25">
      <c r="A233" s="29" t="s">
        <v>120</v>
      </c>
      <c r="B233" s="30" t="s">
        <v>3</v>
      </c>
      <c r="C233" s="30">
        <v>48</v>
      </c>
      <c r="D233" s="30">
        <v>44</v>
      </c>
      <c r="E233" s="30">
        <f ca="1">21+E244</f>
        <v>26</v>
      </c>
      <c r="F233" s="30">
        <f ca="1">23-C244+F244</f>
        <v>18</v>
      </c>
      <c r="G233" s="32">
        <v>0</v>
      </c>
    </row>
    <row r="234" spans="1:7" x14ac:dyDescent="0.25">
      <c r="A234" s="31" t="s">
        <v>121</v>
      </c>
      <c r="B234" s="28" t="s">
        <v>3</v>
      </c>
      <c r="C234" s="28">
        <v>5</v>
      </c>
      <c r="D234" s="28">
        <v>5</v>
      </c>
      <c r="E234" s="28">
        <f>4+E239</f>
        <v>15</v>
      </c>
      <c r="F234" s="28">
        <f>1-C239+F239</f>
        <v>-10</v>
      </c>
      <c r="G234" s="33">
        <v>0</v>
      </c>
    </row>
    <row r="235" spans="1:7" x14ac:dyDescent="0.25">
      <c r="A235" s="29" t="s">
        <v>164</v>
      </c>
      <c r="B235" s="30" t="s">
        <v>3</v>
      </c>
      <c r="C235" s="30">
        <v>20</v>
      </c>
      <c r="D235" s="30">
        <v>19</v>
      </c>
      <c r="E235" s="30">
        <f>10+E249</f>
        <v>26</v>
      </c>
      <c r="F235" s="30">
        <f>9-C249+F249</f>
        <v>-7</v>
      </c>
      <c r="G235" s="32">
        <v>0</v>
      </c>
    </row>
    <row r="236" spans="1:7" x14ac:dyDescent="0.25">
      <c r="A236" s="31" t="s">
        <v>166</v>
      </c>
      <c r="B236" s="28" t="s">
        <v>3</v>
      </c>
      <c r="C236" s="28">
        <v>34</v>
      </c>
      <c r="D236" s="28">
        <v>34</v>
      </c>
      <c r="E236" s="28">
        <f ca="1">28+E245</f>
        <v>35</v>
      </c>
      <c r="F236" s="28">
        <f ca="1">6-C245+F245</f>
        <v>-3</v>
      </c>
      <c r="G236" s="33">
        <v>0</v>
      </c>
    </row>
    <row r="237" spans="1:7" x14ac:dyDescent="0.25">
      <c r="A237" s="31" t="s">
        <v>122</v>
      </c>
      <c r="B237" s="28" t="s">
        <v>3</v>
      </c>
      <c r="C237" s="28">
        <v>3</v>
      </c>
      <c r="D237" s="28">
        <v>3</v>
      </c>
      <c r="E237" s="28">
        <v>2</v>
      </c>
      <c r="F237" s="28">
        <v>1</v>
      </c>
      <c r="G237" s="33">
        <v>0</v>
      </c>
    </row>
    <row r="238" spans="1:7" x14ac:dyDescent="0.25">
      <c r="A238" s="29" t="s">
        <v>123</v>
      </c>
      <c r="B238" s="30" t="s">
        <v>3</v>
      </c>
      <c r="C238" s="30">
        <v>11</v>
      </c>
      <c r="D238" s="30">
        <v>11</v>
      </c>
      <c r="E238" s="30">
        <v>10</v>
      </c>
      <c r="F238" s="30">
        <v>1</v>
      </c>
      <c r="G238" s="32">
        <v>0</v>
      </c>
    </row>
    <row r="239" spans="1:7" x14ac:dyDescent="0.25">
      <c r="A239" s="31" t="s">
        <v>124</v>
      </c>
      <c r="B239" s="28" t="s">
        <v>3</v>
      </c>
      <c r="C239" s="28">
        <v>11</v>
      </c>
      <c r="D239" s="28">
        <v>11</v>
      </c>
      <c r="E239" s="28">
        <v>11</v>
      </c>
      <c r="F239" s="28">
        <v>0</v>
      </c>
      <c r="G239" s="33">
        <v>0</v>
      </c>
    </row>
    <row r="240" spans="1:7" x14ac:dyDescent="0.25">
      <c r="A240" s="31" t="s">
        <v>125</v>
      </c>
      <c r="B240" s="28" t="s">
        <v>3</v>
      </c>
      <c r="C240" s="28">
        <v>22</v>
      </c>
      <c r="D240" s="28">
        <v>20</v>
      </c>
      <c r="E240" s="28">
        <f ca="1">15+E245</f>
        <v>38</v>
      </c>
      <c r="F240" s="28">
        <f ca="1">6-C245+F245</f>
        <v>-17</v>
      </c>
      <c r="G240" s="33">
        <v>0</v>
      </c>
    </row>
    <row r="241" spans="1:7" x14ac:dyDescent="0.25">
      <c r="A241" s="31" t="s">
        <v>126</v>
      </c>
      <c r="B241" s="28" t="s">
        <v>3</v>
      </c>
      <c r="C241" s="28">
        <v>15</v>
      </c>
      <c r="D241" s="28">
        <v>13</v>
      </c>
      <c r="E241" s="28">
        <f ca="1">6+E248</f>
        <v>111</v>
      </c>
      <c r="F241" s="28">
        <f ca="1">8-C248+F248</f>
        <v>-100</v>
      </c>
      <c r="G241" s="33">
        <v>0</v>
      </c>
    </row>
    <row r="242" spans="1:7" x14ac:dyDescent="0.25">
      <c r="A242" s="29" t="s">
        <v>127</v>
      </c>
      <c r="B242" s="30" t="s">
        <v>3</v>
      </c>
      <c r="C242" s="30">
        <v>13</v>
      </c>
      <c r="D242" s="30">
        <v>13</v>
      </c>
      <c r="E242" s="30">
        <f ca="1">7+E252</f>
        <v>27</v>
      </c>
      <c r="F242" s="30">
        <f ca="1">6-C252+F252</f>
        <v>-15</v>
      </c>
      <c r="G242" s="32">
        <v>0</v>
      </c>
    </row>
    <row r="243" spans="1:7" x14ac:dyDescent="0.25">
      <c r="A243" s="29" t="s">
        <v>128</v>
      </c>
      <c r="B243" s="30" t="s">
        <v>3</v>
      </c>
      <c r="C243" s="30">
        <v>18</v>
      </c>
      <c r="D243" s="30">
        <v>18</v>
      </c>
      <c r="E243" s="30">
        <f ca="1">10+E252</f>
        <v>20</v>
      </c>
      <c r="F243" s="30">
        <f ca="1">8-C252+F252</f>
        <v>-3</v>
      </c>
      <c r="G243" s="32">
        <v>0</v>
      </c>
    </row>
    <row r="244" spans="1:7" x14ac:dyDescent="0.25">
      <c r="A244" s="31" t="s">
        <v>129</v>
      </c>
      <c r="B244" s="28" t="s">
        <v>3</v>
      </c>
      <c r="C244" s="28">
        <v>6</v>
      </c>
      <c r="D244" s="28">
        <v>6</v>
      </c>
      <c r="E244" s="28">
        <f ca="1">2+E253</f>
        <v>82</v>
      </c>
      <c r="F244" s="28">
        <f ca="1">4-C253+F253</f>
        <v>-103</v>
      </c>
      <c r="G244" s="33">
        <v>0</v>
      </c>
    </row>
    <row r="245" spans="1:7" x14ac:dyDescent="0.25">
      <c r="A245" s="29" t="s">
        <v>47</v>
      </c>
      <c r="B245" s="30" t="s">
        <v>3</v>
      </c>
      <c r="C245" s="30">
        <v>51</v>
      </c>
      <c r="D245" s="30">
        <v>48</v>
      </c>
      <c r="E245" s="30">
        <f ca="1">21+E257</f>
        <v>71</v>
      </c>
      <c r="F245" s="30">
        <f ca="1">29-C257+F257</f>
        <v>-23</v>
      </c>
      <c r="G245" s="32">
        <v>0</v>
      </c>
    </row>
    <row r="246" spans="1:7" x14ac:dyDescent="0.25">
      <c r="A246" s="29" t="s">
        <v>48</v>
      </c>
      <c r="B246" s="30" t="s">
        <v>3</v>
      </c>
      <c r="C246" s="30">
        <v>17</v>
      </c>
      <c r="D246" s="30">
        <v>17</v>
      </c>
      <c r="E246" s="30">
        <f ca="1">10+E257</f>
        <v>50</v>
      </c>
      <c r="F246" s="30">
        <f ca="1">7-C257+F257</f>
        <v>-35</v>
      </c>
      <c r="G246" s="32">
        <v>0</v>
      </c>
    </row>
    <row r="247" spans="1:7" x14ac:dyDescent="0.25">
      <c r="A247" s="31" t="s">
        <v>179</v>
      </c>
      <c r="B247" s="28" t="s">
        <v>3</v>
      </c>
      <c r="C247" s="28">
        <v>51</v>
      </c>
      <c r="D247" s="28">
        <v>49</v>
      </c>
      <c r="E247" s="28">
        <f ca="1">40+E259</f>
        <v>40</v>
      </c>
      <c r="F247" s="28">
        <f ca="1">9-C259+F259</f>
        <v>9</v>
      </c>
      <c r="G247" s="33">
        <v>0</v>
      </c>
    </row>
    <row r="248" spans="1:7" x14ac:dyDescent="0.25">
      <c r="A248" s="29" t="s">
        <v>130</v>
      </c>
      <c r="B248" s="30" t="s">
        <v>3</v>
      </c>
      <c r="C248" s="30">
        <v>12</v>
      </c>
      <c r="D248" s="30">
        <v>12</v>
      </c>
      <c r="E248" s="30">
        <f ca="1">5+E256</f>
        <v>47</v>
      </c>
      <c r="F248" s="30">
        <f ca="1">7-C256+F256</f>
        <v>-35</v>
      </c>
      <c r="G248" s="32">
        <v>0</v>
      </c>
    </row>
    <row r="249" spans="1:7" x14ac:dyDescent="0.25">
      <c r="A249" s="29" t="s">
        <v>172</v>
      </c>
      <c r="B249" s="30" t="s">
        <v>3</v>
      </c>
      <c r="C249" s="30">
        <v>17</v>
      </c>
      <c r="D249" s="30">
        <v>17</v>
      </c>
      <c r="E249" s="30">
        <v>16</v>
      </c>
      <c r="F249" s="30">
        <f>2-1</f>
        <v>1</v>
      </c>
      <c r="G249" s="32">
        <v>0</v>
      </c>
    </row>
    <row r="250" spans="1:7" x14ac:dyDescent="0.25">
      <c r="A250" s="31" t="s">
        <v>151</v>
      </c>
      <c r="B250" s="28" t="s">
        <v>3</v>
      </c>
      <c r="C250" s="28">
        <v>1</v>
      </c>
      <c r="D250" s="28">
        <v>1</v>
      </c>
      <c r="E250" s="28">
        <v>0</v>
      </c>
      <c r="F250" s="28">
        <v>1</v>
      </c>
      <c r="G250" s="33">
        <v>0</v>
      </c>
    </row>
    <row r="251" spans="1:7" x14ac:dyDescent="0.25">
      <c r="A251" s="29" t="s">
        <v>49</v>
      </c>
      <c r="B251" s="30" t="s">
        <v>3</v>
      </c>
      <c r="C251" s="30">
        <v>17</v>
      </c>
      <c r="D251" s="30">
        <v>17</v>
      </c>
      <c r="E251" s="30">
        <f ca="1">7+E261</f>
        <v>12</v>
      </c>
      <c r="F251" s="30">
        <f ca="1">10-C261+F261</f>
        <v>4</v>
      </c>
      <c r="G251" s="32">
        <v>0</v>
      </c>
    </row>
    <row r="252" spans="1:7" x14ac:dyDescent="0.25">
      <c r="A252" s="29" t="s">
        <v>131</v>
      </c>
      <c r="B252" s="30" t="s">
        <v>3</v>
      </c>
      <c r="C252" s="30">
        <v>20</v>
      </c>
      <c r="D252" s="30">
        <v>20</v>
      </c>
      <c r="E252" s="30">
        <f ca="1">18+E258</f>
        <v>77</v>
      </c>
      <c r="F252" s="30">
        <f ca="1">2-C258+F258</f>
        <v>-58</v>
      </c>
      <c r="G252" s="32">
        <v>0</v>
      </c>
    </row>
    <row r="253" spans="1:7" x14ac:dyDescent="0.25">
      <c r="A253" s="29" t="s">
        <v>152</v>
      </c>
      <c r="B253" s="30" t="s">
        <v>3</v>
      </c>
      <c r="C253" s="30">
        <v>7</v>
      </c>
      <c r="D253" s="30">
        <v>7</v>
      </c>
      <c r="E253" s="30">
        <f ca="1">6+E260</f>
        <v>59</v>
      </c>
      <c r="F253" s="30">
        <f ca="1">1-C260+F260</f>
        <v>-53</v>
      </c>
      <c r="G253" s="32">
        <v>0</v>
      </c>
    </row>
    <row r="254" spans="1:7" x14ac:dyDescent="0.25">
      <c r="A254" s="31" t="s">
        <v>132</v>
      </c>
      <c r="B254" s="28" t="s">
        <v>3</v>
      </c>
      <c r="C254" s="28">
        <v>22</v>
      </c>
      <c r="D254" s="28">
        <v>21</v>
      </c>
      <c r="E254" s="28">
        <f ca="1">11+E264</f>
        <v>86</v>
      </c>
      <c r="F254" s="28">
        <f ca="1">10-C264+F264</f>
        <v>-80</v>
      </c>
      <c r="G254" s="33">
        <v>0</v>
      </c>
    </row>
    <row r="255" spans="1:7" x14ac:dyDescent="0.25">
      <c r="A255" s="31" t="s">
        <v>133</v>
      </c>
      <c r="B255" s="28" t="s">
        <v>3</v>
      </c>
      <c r="C255" s="28">
        <v>38</v>
      </c>
      <c r="D255" s="28">
        <v>35</v>
      </c>
      <c r="E255" s="28">
        <f ca="1">27+E267</f>
        <v>30</v>
      </c>
      <c r="F255" s="28">
        <f ca="1">8-C267+F267</f>
        <v>5</v>
      </c>
      <c r="G255" s="33">
        <v>1</v>
      </c>
    </row>
    <row r="256" spans="1:7" x14ac:dyDescent="0.25">
      <c r="A256" s="29" t="s">
        <v>134</v>
      </c>
      <c r="B256" s="30" t="s">
        <v>3</v>
      </c>
      <c r="C256" s="30">
        <v>68</v>
      </c>
      <c r="D256" s="30">
        <v>51</v>
      </c>
      <c r="E256" s="30">
        <f ca="1">34+E268</f>
        <v>37</v>
      </c>
      <c r="F256" s="30">
        <f ca="1">21-C268+F268</f>
        <v>17</v>
      </c>
      <c r="G256" s="32">
        <v>0</v>
      </c>
    </row>
    <row r="257" spans="1:9" x14ac:dyDescent="0.25">
      <c r="A257" s="29" t="s">
        <v>135</v>
      </c>
      <c r="B257" s="30" t="s">
        <v>3</v>
      </c>
      <c r="C257" s="30">
        <v>29</v>
      </c>
      <c r="D257" s="30">
        <v>28</v>
      </c>
      <c r="E257" s="30">
        <f ca="1">20+E266</f>
        <v>20</v>
      </c>
      <c r="F257" s="30">
        <f ca="1">8-C266+F266</f>
        <v>8</v>
      </c>
      <c r="G257" s="32">
        <v>1</v>
      </c>
    </row>
    <row r="258" spans="1:9" x14ac:dyDescent="0.25">
      <c r="A258" s="31" t="s">
        <v>174</v>
      </c>
      <c r="B258" s="28" t="s">
        <v>4</v>
      </c>
      <c r="C258" s="28">
        <v>110</v>
      </c>
      <c r="D258" s="28">
        <v>98</v>
      </c>
      <c r="E258" s="28">
        <f ca="1">76+E259</f>
        <v>157</v>
      </c>
      <c r="F258" s="28">
        <f ca="1">24-C259+F259</f>
        <v>-154</v>
      </c>
      <c r="G258" s="33">
        <v>0</v>
      </c>
      <c r="I258" s="41"/>
    </row>
    <row r="259" spans="1:9" x14ac:dyDescent="0.25">
      <c r="A259" s="31" t="s">
        <v>177</v>
      </c>
      <c r="B259" s="28" t="s">
        <v>4</v>
      </c>
      <c r="C259" s="28">
        <v>24</v>
      </c>
      <c r="D259" s="28">
        <v>21</v>
      </c>
      <c r="E259" s="28">
        <f ca="1">12+E260</f>
        <v>27</v>
      </c>
      <c r="F259" s="28">
        <f ca="1">10-C260+F260</f>
        <v>-7</v>
      </c>
      <c r="G259" s="33">
        <v>0</v>
      </c>
      <c r="I259" s="41"/>
    </row>
    <row r="260" spans="1:9" x14ac:dyDescent="0.25">
      <c r="A260" s="31" t="s">
        <v>25</v>
      </c>
      <c r="B260" s="28" t="s">
        <v>4</v>
      </c>
      <c r="C260" s="28">
        <v>67</v>
      </c>
      <c r="D260" s="28">
        <v>60</v>
      </c>
      <c r="E260" s="28">
        <f ca="1">30+E261</f>
        <v>30</v>
      </c>
      <c r="F260" s="28">
        <f ca="1">31-C261+F261</f>
        <v>31</v>
      </c>
      <c r="G260" s="33">
        <v>0</v>
      </c>
    </row>
    <row r="261" spans="1:9" x14ac:dyDescent="0.25">
      <c r="A261" s="31" t="s">
        <v>50</v>
      </c>
      <c r="B261" s="28" t="s">
        <v>4</v>
      </c>
      <c r="C261" s="28">
        <v>26</v>
      </c>
      <c r="D261" s="28">
        <v>22</v>
      </c>
      <c r="E261" s="28">
        <f ca="1">18+E262</f>
        <v>18</v>
      </c>
      <c r="F261" s="28">
        <f ca="1">5-C262+F262</f>
        <v>5</v>
      </c>
      <c r="G261" s="33">
        <v>1</v>
      </c>
    </row>
    <row r="262" spans="1:9" x14ac:dyDescent="0.25">
      <c r="A262" s="31" t="s">
        <v>168</v>
      </c>
      <c r="B262" s="28" t="s">
        <v>4</v>
      </c>
      <c r="C262" s="28">
        <v>90</v>
      </c>
      <c r="D262" s="28">
        <v>67</v>
      </c>
      <c r="E262" s="28">
        <f ca="1">40+E263</f>
        <v>106</v>
      </c>
      <c r="F262" s="28">
        <f ca="1">36-C263+F263</f>
        <v>-66</v>
      </c>
      <c r="G262" s="33">
        <v>0</v>
      </c>
    </row>
    <row r="263" spans="1:9" x14ac:dyDescent="0.25">
      <c r="A263" s="31" t="s">
        <v>167</v>
      </c>
      <c r="B263" s="28" t="s">
        <v>4</v>
      </c>
      <c r="C263" s="28">
        <v>74</v>
      </c>
      <c r="D263" s="28">
        <v>67</v>
      </c>
      <c r="E263" s="28">
        <f ca="1">31+E264</f>
        <v>70</v>
      </c>
      <c r="F263" s="28">
        <f ca="1">36-C264+F264</f>
        <v>-12</v>
      </c>
      <c r="G263" s="33">
        <v>1</v>
      </c>
    </row>
    <row r="264" spans="1:9" x14ac:dyDescent="0.25">
      <c r="A264" s="31" t="s">
        <v>51</v>
      </c>
      <c r="B264" s="28" t="s">
        <v>4</v>
      </c>
      <c r="C264" s="28">
        <v>41</v>
      </c>
      <c r="D264" s="28">
        <v>38</v>
      </c>
      <c r="E264" s="28">
        <f ca="1">20+E265</f>
        <v>42</v>
      </c>
      <c r="F264" s="28">
        <f ca="1">19-C265+F265</f>
        <v>-6</v>
      </c>
      <c r="G264" s="33">
        <v>0</v>
      </c>
    </row>
    <row r="265" spans="1:9" x14ac:dyDescent="0.25">
      <c r="A265" s="31" t="s">
        <v>52</v>
      </c>
      <c r="B265" s="28" t="s">
        <v>4</v>
      </c>
      <c r="C265" s="28">
        <v>117</v>
      </c>
      <c r="D265" s="28">
        <v>98</v>
      </c>
      <c r="E265" s="28">
        <f ca="1">73+E266</f>
        <v>77</v>
      </c>
      <c r="F265" s="28">
        <f ca="1">27-C266+F266</f>
        <v>23</v>
      </c>
      <c r="G265" s="33">
        <v>0</v>
      </c>
    </row>
    <row r="266" spans="1:9" x14ac:dyDescent="0.25">
      <c r="A266" s="29" t="s">
        <v>53</v>
      </c>
      <c r="B266" s="30" t="s">
        <v>4</v>
      </c>
      <c r="C266" s="30">
        <v>119</v>
      </c>
      <c r="D266" s="30">
        <v>101</v>
      </c>
      <c r="E266" s="30">
        <f ca="1">54+E267</f>
        <v>117</v>
      </c>
      <c r="F266" s="30">
        <f ca="1">48-C267+F267</f>
        <v>-16</v>
      </c>
      <c r="G266" s="32">
        <v>0</v>
      </c>
    </row>
    <row r="267" spans="1:9" x14ac:dyDescent="0.25">
      <c r="A267" s="31" t="s">
        <v>26</v>
      </c>
      <c r="B267" s="28" t="s">
        <v>4</v>
      </c>
      <c r="C267" s="28">
        <v>179</v>
      </c>
      <c r="D267" s="28">
        <v>165</v>
      </c>
      <c r="E267" s="28">
        <f ca="1">132+E268</f>
        <v>246</v>
      </c>
      <c r="F267" s="28">
        <f ca="1">35-C268+F268</f>
        <v>-92</v>
      </c>
      <c r="G267" s="33">
        <v>0</v>
      </c>
    </row>
    <row r="268" spans="1:9" x14ac:dyDescent="0.25">
      <c r="A268" s="31" t="s">
        <v>54</v>
      </c>
      <c r="B268" s="28" t="s">
        <v>4</v>
      </c>
      <c r="C268" s="28">
        <v>153</v>
      </c>
      <c r="D268" s="28">
        <v>127</v>
      </c>
      <c r="E268" s="28">
        <f ca="1">56+E269</f>
        <v>122</v>
      </c>
      <c r="F268" s="28">
        <f ca="1">84-C269+F269</f>
        <v>9</v>
      </c>
      <c r="G268" s="33">
        <v>2</v>
      </c>
    </row>
    <row r="269" spans="1:9" x14ac:dyDescent="0.25">
      <c r="A269" s="29" t="s">
        <v>27</v>
      </c>
      <c r="B269" s="30" t="s">
        <v>4</v>
      </c>
      <c r="C269" s="30">
        <v>131</v>
      </c>
      <c r="D269" s="30">
        <v>121</v>
      </c>
      <c r="E269" s="30">
        <f ca="1">50+E270</f>
        <v>134</v>
      </c>
      <c r="F269" s="30">
        <f ca="1">74-C270+F270</f>
        <v>-15</v>
      </c>
      <c r="G269" s="32">
        <v>0</v>
      </c>
    </row>
    <row r="270" spans="1:9" x14ac:dyDescent="0.25">
      <c r="A270" s="29" t="s">
        <v>169</v>
      </c>
      <c r="B270" s="30" t="s">
        <v>4</v>
      </c>
      <c r="C270" s="30">
        <v>149</v>
      </c>
      <c r="D270" s="30">
        <v>129</v>
      </c>
      <c r="E270" s="30">
        <f ca="1">76+E271</f>
        <v>128</v>
      </c>
      <c r="F270" s="30">
        <f ca="1">64-C271+F271</f>
        <v>8</v>
      </c>
      <c r="G270" s="32">
        <v>2</v>
      </c>
    </row>
    <row r="271" spans="1:9" x14ac:dyDescent="0.25">
      <c r="A271" s="31" t="s">
        <v>55</v>
      </c>
      <c r="B271" s="28" t="s">
        <v>4</v>
      </c>
      <c r="C271" s="28">
        <v>99</v>
      </c>
      <c r="D271" s="28">
        <v>82</v>
      </c>
      <c r="E271" s="28">
        <f ca="1">37+E272</f>
        <v>47</v>
      </c>
      <c r="F271" s="28">
        <f ca="1">55-C272+F272</f>
        <v>44</v>
      </c>
      <c r="G271" s="33">
        <v>3</v>
      </c>
    </row>
    <row r="272" spans="1:9" x14ac:dyDescent="0.25">
      <c r="A272" s="31" t="s">
        <v>24</v>
      </c>
      <c r="B272" s="28" t="s">
        <v>4</v>
      </c>
      <c r="C272" s="28">
        <v>481</v>
      </c>
      <c r="D272" s="28">
        <v>393</v>
      </c>
      <c r="E272" s="28">
        <f ca="1">191+E273</f>
        <v>402</v>
      </c>
      <c r="F272" s="28">
        <f ca="1">236-C273+F273</f>
        <v>-33</v>
      </c>
      <c r="G272" s="33">
        <v>0</v>
      </c>
    </row>
    <row r="273" spans="1:7" x14ac:dyDescent="0.25">
      <c r="A273" s="31" t="s">
        <v>28</v>
      </c>
      <c r="B273" s="28" t="s">
        <v>4</v>
      </c>
      <c r="C273" s="28">
        <v>179</v>
      </c>
      <c r="D273" s="28">
        <v>163</v>
      </c>
      <c r="E273" s="28">
        <f ca="1">51+E274</f>
        <v>191</v>
      </c>
      <c r="F273" s="28">
        <f ca="1">116-C274+F274</f>
        <v>-37</v>
      </c>
      <c r="G273" s="33">
        <v>0</v>
      </c>
    </row>
    <row r="274" spans="1:7" x14ac:dyDescent="0.25">
      <c r="A274" s="31" t="s">
        <v>29</v>
      </c>
      <c r="B274" s="28" t="s">
        <v>4</v>
      </c>
      <c r="C274" s="28">
        <v>64</v>
      </c>
      <c r="D274" s="28">
        <v>58</v>
      </c>
      <c r="E274" s="28">
        <f ca="1">37+E275</f>
        <v>42</v>
      </c>
      <c r="F274" s="28">
        <f ca="1">21-C275+F275</f>
        <v>16</v>
      </c>
      <c r="G274" s="33">
        <v>0</v>
      </c>
    </row>
    <row r="275" spans="1:7" x14ac:dyDescent="0.25">
      <c r="A275" s="29" t="s">
        <v>30</v>
      </c>
      <c r="B275" s="30" t="s">
        <v>4</v>
      </c>
      <c r="C275" s="30">
        <v>79</v>
      </c>
      <c r="D275" s="30">
        <v>75</v>
      </c>
      <c r="E275" s="30">
        <f ca="1">43+E276</f>
        <v>43</v>
      </c>
      <c r="F275" s="30">
        <f ca="1">32-C276+F276</f>
        <v>32</v>
      </c>
      <c r="G275" s="32">
        <v>0</v>
      </c>
    </row>
    <row r="276" spans="1:7" x14ac:dyDescent="0.25">
      <c r="A276" s="29" t="s">
        <v>56</v>
      </c>
      <c r="B276" s="30" t="s">
        <v>4</v>
      </c>
      <c r="C276" s="30">
        <v>70</v>
      </c>
      <c r="D276" s="30">
        <v>57</v>
      </c>
      <c r="E276" s="30">
        <f ca="1">37+E277</f>
        <v>95</v>
      </c>
      <c r="F276" s="30">
        <f ca="1">20-C277+F277</f>
        <v>-43</v>
      </c>
      <c r="G276" s="32">
        <v>0</v>
      </c>
    </row>
    <row r="277" spans="1:7" x14ac:dyDescent="0.25">
      <c r="A277" s="29" t="s">
        <v>31</v>
      </c>
      <c r="B277" s="30" t="s">
        <v>4</v>
      </c>
      <c r="C277" s="30">
        <v>103</v>
      </c>
      <c r="D277" s="30">
        <v>89</v>
      </c>
      <c r="E277" s="30">
        <f ca="1">43+E278</f>
        <v>131</v>
      </c>
      <c r="F277" s="30">
        <f ca="1">55-C278+F278</f>
        <v>-47</v>
      </c>
      <c r="G277" s="32">
        <v>0</v>
      </c>
    </row>
    <row r="278" spans="1:7" x14ac:dyDescent="0.25">
      <c r="A278" s="31" t="s">
        <v>57</v>
      </c>
      <c r="B278" s="28" t="s">
        <v>4</v>
      </c>
      <c r="C278" s="28">
        <v>91</v>
      </c>
      <c r="D278" s="28">
        <v>85</v>
      </c>
      <c r="E278" s="28">
        <f ca="1">73+E279</f>
        <v>147</v>
      </c>
      <c r="F278" s="28">
        <f ca="1">12-C279+F279</f>
        <v>-77</v>
      </c>
      <c r="G278" s="33">
        <v>2</v>
      </c>
    </row>
    <row r="279" spans="1:7" x14ac:dyDescent="0.25">
      <c r="A279" s="29" t="s">
        <v>58</v>
      </c>
      <c r="B279" s="30" t="s">
        <v>4</v>
      </c>
      <c r="C279" s="30">
        <v>155</v>
      </c>
      <c r="D279" s="30">
        <v>135</v>
      </c>
      <c r="E279" s="30">
        <f ca="1">92+E280</f>
        <v>335</v>
      </c>
      <c r="F279" s="30">
        <f ca="1">47-C280+F280</f>
        <v>-204</v>
      </c>
      <c r="G279" s="32">
        <v>4</v>
      </c>
    </row>
    <row r="280" spans="1:7" x14ac:dyDescent="0.25">
      <c r="A280" s="29" t="s">
        <v>176</v>
      </c>
      <c r="B280" s="30" t="s">
        <v>4</v>
      </c>
      <c r="C280" s="30">
        <v>45</v>
      </c>
      <c r="D280" s="30">
        <v>41</v>
      </c>
      <c r="E280" s="30">
        <f ca="1">12+E281</f>
        <v>45</v>
      </c>
      <c r="F280" s="30">
        <f ca="1">32-C281+F281</f>
        <v>-5</v>
      </c>
      <c r="G280" s="32">
        <v>0</v>
      </c>
    </row>
    <row r="281" spans="1:7" x14ac:dyDescent="0.25">
      <c r="A281" s="31" t="s">
        <v>32</v>
      </c>
      <c r="B281" s="28" t="s">
        <v>4</v>
      </c>
      <c r="C281" s="28">
        <v>101</v>
      </c>
      <c r="D281" s="28">
        <v>89</v>
      </c>
      <c r="E281" s="28">
        <f ca="1">27+E282</f>
        <v>69</v>
      </c>
      <c r="F281" s="28">
        <f ca="1">67-C282+F282</f>
        <v>25</v>
      </c>
      <c r="G281" s="33">
        <v>0</v>
      </c>
    </row>
    <row r="282" spans="1:7" x14ac:dyDescent="0.25">
      <c r="A282" s="29" t="s">
        <v>33</v>
      </c>
      <c r="B282" s="30" t="s">
        <v>4</v>
      </c>
      <c r="C282" s="30">
        <v>237</v>
      </c>
      <c r="D282" s="30">
        <v>193</v>
      </c>
      <c r="E282" s="30">
        <f ca="1">66+E283</f>
        <v>170</v>
      </c>
      <c r="F282" s="30">
        <f ca="1">142-C283+F283</f>
        <v>24</v>
      </c>
      <c r="G282" s="32">
        <v>0</v>
      </c>
    </row>
    <row r="283" spans="1:7" x14ac:dyDescent="0.25">
      <c r="A283" s="31" t="s">
        <v>220</v>
      </c>
      <c r="B283" s="30" t="s">
        <v>4</v>
      </c>
      <c r="C283" s="30">
        <v>724</v>
      </c>
      <c r="D283" s="30">
        <v>494</v>
      </c>
      <c r="E283" s="30">
        <f ca="1">146+E284</f>
        <v>232</v>
      </c>
      <c r="F283" s="30">
        <f ca="1">453-C284+F284</f>
        <v>328</v>
      </c>
      <c r="G283" s="32">
        <v>0</v>
      </c>
    </row>
    <row r="284" spans="1:7" x14ac:dyDescent="0.25">
      <c r="A284" s="29" t="s">
        <v>189</v>
      </c>
      <c r="B284" s="30" t="s">
        <v>4</v>
      </c>
      <c r="C284" s="30">
        <v>19</v>
      </c>
      <c r="D284" s="30">
        <v>11</v>
      </c>
      <c r="E284" s="30">
        <f ca="1">5+E283</f>
        <v>8</v>
      </c>
      <c r="F284" s="30">
        <f ca="1">6-C283+F283</f>
        <v>3</v>
      </c>
      <c r="G284" s="32">
        <v>0</v>
      </c>
    </row>
    <row r="285" spans="1:7" x14ac:dyDescent="0.25">
      <c r="A285" s="29" t="s">
        <v>180</v>
      </c>
      <c r="B285" s="30" t="s">
        <v>4</v>
      </c>
      <c r="C285" s="30">
        <v>9</v>
      </c>
      <c r="D285" s="30">
        <v>9</v>
      </c>
      <c r="E285" s="30">
        <v>0</v>
      </c>
      <c r="F285" s="30">
        <f>9-C286+F286</f>
        <v>9</v>
      </c>
      <c r="G285" s="32">
        <v>0</v>
      </c>
    </row>
    <row r="286" spans="1:7" x14ac:dyDescent="0.25">
      <c r="A286" s="29" t="s">
        <v>59</v>
      </c>
      <c r="B286" s="30" t="s">
        <v>4</v>
      </c>
      <c r="C286" s="30">
        <v>5</v>
      </c>
      <c r="D286" s="30">
        <v>5</v>
      </c>
      <c r="E286" s="30">
        <v>0</v>
      </c>
      <c r="F286" s="30">
        <v>5</v>
      </c>
      <c r="G286" s="32">
        <v>0</v>
      </c>
    </row>
    <row r="287" spans="1:7" x14ac:dyDescent="0.25">
      <c r="A287" s="29" t="s">
        <v>60</v>
      </c>
      <c r="B287" s="30" t="s">
        <v>4</v>
      </c>
      <c r="C287" s="30">
        <v>48</v>
      </c>
      <c r="D287" s="30">
        <v>43</v>
      </c>
      <c r="E287" s="30">
        <f ca="1">15+E288+E284</f>
        <v>61</v>
      </c>
      <c r="F287" s="30">
        <f ca="1">27-C288+F288+F284</f>
        <v>3</v>
      </c>
      <c r="G287" s="32">
        <v>0</v>
      </c>
    </row>
    <row r="288" spans="1:7" x14ac:dyDescent="0.25">
      <c r="A288" s="29" t="s">
        <v>184</v>
      </c>
      <c r="B288" s="30" t="s">
        <v>4</v>
      </c>
      <c r="C288" s="30">
        <v>9</v>
      </c>
      <c r="D288" s="30">
        <v>9</v>
      </c>
      <c r="E288" s="30">
        <v>0</v>
      </c>
      <c r="F288" s="30">
        <v>9</v>
      </c>
      <c r="G288" s="32">
        <v>0</v>
      </c>
    </row>
    <row r="289" spans="1:7" x14ac:dyDescent="0.25">
      <c r="A289" s="29" t="s">
        <v>182</v>
      </c>
      <c r="B289" s="30" t="s">
        <v>4</v>
      </c>
      <c r="C289" s="30">
        <v>9</v>
      </c>
      <c r="D289" s="30">
        <v>9</v>
      </c>
      <c r="E289" s="30">
        <v>0</v>
      </c>
      <c r="F289" s="30">
        <v>9</v>
      </c>
      <c r="G289" s="32">
        <v>0</v>
      </c>
    </row>
    <row r="290" spans="1:7" x14ac:dyDescent="0.25">
      <c r="A290" s="29" t="s">
        <v>186</v>
      </c>
      <c r="B290" s="30" t="s">
        <v>4</v>
      </c>
      <c r="C290" s="30">
        <v>71</v>
      </c>
      <c r="D290" s="30">
        <v>66</v>
      </c>
      <c r="E290" s="30">
        <f>34+E301</f>
        <v>47</v>
      </c>
      <c r="F290" s="30">
        <f>33-C301+F301</f>
        <v>19</v>
      </c>
      <c r="G290" s="32">
        <v>0</v>
      </c>
    </row>
    <row r="291" spans="1:7" x14ac:dyDescent="0.25">
      <c r="A291" s="29" t="s">
        <v>188</v>
      </c>
      <c r="B291" s="30" t="s">
        <v>4</v>
      </c>
      <c r="C291" s="30">
        <v>65</v>
      </c>
      <c r="D291" s="30">
        <v>55</v>
      </c>
      <c r="E291" s="30">
        <f>33+E303</f>
        <v>168</v>
      </c>
      <c r="F291" s="30">
        <f>24-C303+F303</f>
        <v>-135</v>
      </c>
      <c r="G291" s="32">
        <v>0</v>
      </c>
    </row>
    <row r="292" spans="1:7" x14ac:dyDescent="0.25">
      <c r="A292" s="31" t="s">
        <v>61</v>
      </c>
      <c r="B292" s="28" t="s">
        <v>4</v>
      </c>
      <c r="C292" s="28">
        <v>3</v>
      </c>
      <c r="D292" s="28">
        <v>3</v>
      </c>
      <c r="E292" s="28">
        <v>0</v>
      </c>
      <c r="F292" s="28">
        <v>3</v>
      </c>
      <c r="G292" s="33">
        <v>0</v>
      </c>
    </row>
    <row r="293" spans="1:7" x14ac:dyDescent="0.25">
      <c r="A293" s="29" t="s">
        <v>181</v>
      </c>
      <c r="B293" s="30" t="s">
        <v>4</v>
      </c>
      <c r="C293" s="30">
        <v>127</v>
      </c>
      <c r="D293" s="30">
        <v>110</v>
      </c>
      <c r="E293" s="30">
        <f>53+E305</f>
        <v>169</v>
      </c>
      <c r="F293" s="30">
        <f>62-C305+F305</f>
        <v>-79</v>
      </c>
      <c r="G293" s="32">
        <v>2</v>
      </c>
    </row>
    <row r="294" spans="1:7" x14ac:dyDescent="0.25">
      <c r="A294" s="29" t="s">
        <v>62</v>
      </c>
      <c r="B294" s="30" t="s">
        <v>4</v>
      </c>
      <c r="C294" s="30">
        <v>5</v>
      </c>
      <c r="D294" s="30">
        <v>5</v>
      </c>
      <c r="E294" s="30">
        <v>0</v>
      </c>
      <c r="F294" s="30">
        <v>5</v>
      </c>
      <c r="G294" s="32">
        <v>0</v>
      </c>
    </row>
    <row r="295" spans="1:7" x14ac:dyDescent="0.25">
      <c r="A295" s="29" t="s">
        <v>187</v>
      </c>
      <c r="B295" s="30" t="s">
        <v>4</v>
      </c>
      <c r="C295" s="30">
        <v>3</v>
      </c>
      <c r="D295" s="30">
        <v>3</v>
      </c>
      <c r="E295" s="30">
        <v>0</v>
      </c>
      <c r="F295" s="30">
        <v>3</v>
      </c>
      <c r="G295" s="32">
        <v>0</v>
      </c>
    </row>
    <row r="296" spans="1:7" x14ac:dyDescent="0.25">
      <c r="A296" s="31" t="s">
        <v>63</v>
      </c>
      <c r="B296" s="28" t="s">
        <v>4</v>
      </c>
      <c r="C296" s="28">
        <v>3</v>
      </c>
      <c r="D296" s="28">
        <v>3</v>
      </c>
      <c r="E296" s="28">
        <v>0</v>
      </c>
      <c r="F296" s="28">
        <v>3</v>
      </c>
      <c r="G296" s="33">
        <v>0</v>
      </c>
    </row>
    <row r="297" spans="1:7" x14ac:dyDescent="0.25">
      <c r="A297" s="29" t="s">
        <v>190</v>
      </c>
      <c r="B297" s="30" t="s">
        <v>4</v>
      </c>
      <c r="C297" s="30">
        <v>36</v>
      </c>
      <c r="D297" s="30">
        <v>33</v>
      </c>
      <c r="E297" s="30">
        <f>25+E306</f>
        <v>81</v>
      </c>
      <c r="F297" s="30">
        <f>8-C306+F306</f>
        <v>-57</v>
      </c>
      <c r="G297" s="32">
        <v>0</v>
      </c>
    </row>
    <row r="298" spans="1:7" x14ac:dyDescent="0.25">
      <c r="A298" s="31" t="s">
        <v>64</v>
      </c>
      <c r="B298" s="28" t="s">
        <v>4</v>
      </c>
      <c r="C298" s="28">
        <v>6</v>
      </c>
      <c r="D298" s="28">
        <v>6</v>
      </c>
      <c r="E298" s="28">
        <v>0</v>
      </c>
      <c r="F298" s="28">
        <v>6</v>
      </c>
      <c r="G298" s="33">
        <v>0</v>
      </c>
    </row>
    <row r="299" spans="1:7" x14ac:dyDescent="0.25">
      <c r="A299" s="31" t="s">
        <v>185</v>
      </c>
      <c r="B299" s="28" t="s">
        <v>4</v>
      </c>
      <c r="C299" s="28">
        <v>30</v>
      </c>
      <c r="D299" s="28">
        <v>26</v>
      </c>
      <c r="E299" s="28">
        <f>9+E308</f>
        <v>34</v>
      </c>
      <c r="F299" s="28">
        <f>17-C308+F308</f>
        <v>-11</v>
      </c>
      <c r="G299" s="33">
        <v>0</v>
      </c>
    </row>
    <row r="300" spans="1:7" x14ac:dyDescent="0.25">
      <c r="A300" s="31" t="s">
        <v>183</v>
      </c>
      <c r="B300" s="28" t="s">
        <v>4</v>
      </c>
      <c r="C300" s="28">
        <v>4</v>
      </c>
      <c r="D300" s="28">
        <v>3</v>
      </c>
      <c r="E300" s="28">
        <f>0+E310</f>
        <v>114</v>
      </c>
      <c r="F300" s="28">
        <f>4-C310+F310</f>
        <v>-133</v>
      </c>
      <c r="G300" s="33">
        <v>0</v>
      </c>
    </row>
    <row r="301" spans="1:7" x14ac:dyDescent="0.25">
      <c r="A301" s="29" t="s">
        <v>136</v>
      </c>
      <c r="B301" s="30" t="s">
        <v>4</v>
      </c>
      <c r="C301" s="30">
        <v>20</v>
      </c>
      <c r="D301" s="30">
        <v>19</v>
      </c>
      <c r="E301" s="30">
        <v>13</v>
      </c>
      <c r="F301" s="30">
        <f>6-C295+F295</f>
        <v>6</v>
      </c>
      <c r="G301" s="32">
        <v>0</v>
      </c>
    </row>
    <row r="302" spans="1:7" x14ac:dyDescent="0.25">
      <c r="A302" s="29" t="s">
        <v>65</v>
      </c>
      <c r="B302" s="30" t="s">
        <v>4</v>
      </c>
      <c r="C302" s="30">
        <v>37</v>
      </c>
      <c r="D302" s="30">
        <v>31</v>
      </c>
      <c r="E302" s="30">
        <f>15+E311</f>
        <v>57</v>
      </c>
      <c r="F302" s="30">
        <f>16-C311+F311</f>
        <v>-30</v>
      </c>
      <c r="G302" s="32">
        <v>0</v>
      </c>
    </row>
    <row r="303" spans="1:7" x14ac:dyDescent="0.25">
      <c r="A303" s="29" t="s">
        <v>66</v>
      </c>
      <c r="B303" s="30" t="s">
        <v>4</v>
      </c>
      <c r="C303" s="30">
        <v>28</v>
      </c>
      <c r="D303" s="30">
        <v>27</v>
      </c>
      <c r="E303" s="30">
        <f>21+E310</f>
        <v>135</v>
      </c>
      <c r="F303" s="30">
        <f>6-C310+F310</f>
        <v>-131</v>
      </c>
      <c r="G303" s="32">
        <v>0</v>
      </c>
    </row>
    <row r="304" spans="1:7" x14ac:dyDescent="0.25">
      <c r="A304" s="31" t="s">
        <v>34</v>
      </c>
      <c r="B304" s="28" t="s">
        <v>4</v>
      </c>
      <c r="C304" s="28">
        <v>12</v>
      </c>
      <c r="D304" s="28">
        <v>11</v>
      </c>
      <c r="E304" s="28">
        <v>10</v>
      </c>
      <c r="F304" s="28">
        <v>1</v>
      </c>
      <c r="G304" s="33">
        <v>1</v>
      </c>
    </row>
    <row r="305" spans="1:7" x14ac:dyDescent="0.25">
      <c r="A305" s="31" t="s">
        <v>67</v>
      </c>
      <c r="B305" s="28" t="s">
        <v>4</v>
      </c>
      <c r="C305" s="28">
        <v>33</v>
      </c>
      <c r="D305" s="28">
        <v>33</v>
      </c>
      <c r="E305" s="28">
        <f>15+E318</f>
        <v>116</v>
      </c>
      <c r="F305" s="28">
        <f>18-C318+F318</f>
        <v>-108</v>
      </c>
      <c r="G305" s="33">
        <v>0</v>
      </c>
    </row>
    <row r="306" spans="1:7" x14ac:dyDescent="0.25">
      <c r="A306" s="31" t="s">
        <v>35</v>
      </c>
      <c r="B306" s="28" t="s">
        <v>4</v>
      </c>
      <c r="C306" s="28">
        <v>74</v>
      </c>
      <c r="D306" s="28">
        <v>68</v>
      </c>
      <c r="E306" s="28">
        <f>33+E316</f>
        <v>56</v>
      </c>
      <c r="F306" s="28">
        <f>36-C316+F316</f>
        <v>9</v>
      </c>
      <c r="G306" s="33">
        <v>0</v>
      </c>
    </row>
    <row r="307" spans="1:7" x14ac:dyDescent="0.25">
      <c r="A307" s="31" t="s">
        <v>178</v>
      </c>
      <c r="B307" s="28" t="s">
        <v>4</v>
      </c>
      <c r="C307" s="28">
        <v>33</v>
      </c>
      <c r="D307" s="28">
        <v>27</v>
      </c>
      <c r="E307" s="28">
        <f>7+E317</f>
        <v>24</v>
      </c>
      <c r="F307" s="28">
        <f>21-C317+F317</f>
        <v>3</v>
      </c>
      <c r="G307" s="33">
        <v>3</v>
      </c>
    </row>
    <row r="308" spans="1:7" x14ac:dyDescent="0.25">
      <c r="A308" s="29" t="s">
        <v>68</v>
      </c>
      <c r="B308" s="30" t="s">
        <v>4</v>
      </c>
      <c r="C308" s="30">
        <v>16</v>
      </c>
      <c r="D308" s="30">
        <v>14</v>
      </c>
      <c r="E308" s="30">
        <f>8+E317</f>
        <v>25</v>
      </c>
      <c r="F308" s="30">
        <f>6-C317+F317</f>
        <v>-12</v>
      </c>
      <c r="G308" s="32">
        <v>1</v>
      </c>
    </row>
    <row r="309" spans="1:7" x14ac:dyDescent="0.25">
      <c r="A309" s="31" t="s">
        <v>36</v>
      </c>
      <c r="B309" s="28" t="s">
        <v>4</v>
      </c>
      <c r="C309" s="28">
        <v>68</v>
      </c>
      <c r="D309" s="28">
        <v>58</v>
      </c>
      <c r="E309" s="28">
        <f>42+E319</f>
        <v>57</v>
      </c>
      <c r="F309" s="28">
        <f>18-C319+F319</f>
        <v>-1</v>
      </c>
      <c r="G309" s="33">
        <v>0</v>
      </c>
    </row>
    <row r="310" spans="1:7" x14ac:dyDescent="0.25">
      <c r="A310" s="31" t="s">
        <v>137</v>
      </c>
      <c r="B310" s="28" t="s">
        <v>4</v>
      </c>
      <c r="C310" s="28">
        <v>10</v>
      </c>
      <c r="D310" s="28">
        <v>8</v>
      </c>
      <c r="E310" s="28">
        <f>3+E320</f>
        <v>114</v>
      </c>
      <c r="F310" s="28">
        <f>5-C320+F320</f>
        <v>-127</v>
      </c>
      <c r="G310" s="33">
        <v>1</v>
      </c>
    </row>
    <row r="311" spans="1:7" x14ac:dyDescent="0.25">
      <c r="A311" s="31" t="s">
        <v>175</v>
      </c>
      <c r="B311" s="28" t="s">
        <v>4</v>
      </c>
      <c r="C311" s="28">
        <v>36</v>
      </c>
      <c r="D311" s="28">
        <v>34</v>
      </c>
      <c r="E311" s="28">
        <f>25+E323</f>
        <v>42</v>
      </c>
      <c r="F311" s="28">
        <f>10-C323+F323</f>
        <v>-10</v>
      </c>
      <c r="G311" s="33">
        <v>0</v>
      </c>
    </row>
    <row r="312" spans="1:7" x14ac:dyDescent="0.25">
      <c r="A312" s="31" t="s">
        <v>37</v>
      </c>
      <c r="B312" s="28" t="s">
        <v>4</v>
      </c>
      <c r="C312" s="28">
        <v>75</v>
      </c>
      <c r="D312" s="28">
        <v>61</v>
      </c>
      <c r="E312" s="28">
        <f>35+E323</f>
        <v>52</v>
      </c>
      <c r="F312" s="28">
        <f>28-C323+F323</f>
        <v>8</v>
      </c>
      <c r="G312" s="33">
        <v>0</v>
      </c>
    </row>
    <row r="313" spans="1:7" x14ac:dyDescent="0.25">
      <c r="A313" s="29" t="s">
        <v>69</v>
      </c>
      <c r="B313" s="30" t="s">
        <v>4</v>
      </c>
      <c r="C313" s="30">
        <v>28</v>
      </c>
      <c r="D313" s="30">
        <v>23</v>
      </c>
      <c r="E313" s="30">
        <f>14+E322</f>
        <v>25</v>
      </c>
      <c r="F313" s="30">
        <f>9-C322+F322</f>
        <v>-2</v>
      </c>
      <c r="G313" s="32">
        <v>1</v>
      </c>
    </row>
    <row r="314" spans="1:7" x14ac:dyDescent="0.25">
      <c r="A314" s="29" t="s">
        <v>70</v>
      </c>
      <c r="B314" s="30" t="s">
        <v>4</v>
      </c>
      <c r="C314" s="30">
        <v>23</v>
      </c>
      <c r="D314" s="30">
        <v>19</v>
      </c>
      <c r="E314" s="30">
        <f>7+E325</f>
        <v>18</v>
      </c>
      <c r="F314" s="30">
        <f>15-C325+F325</f>
        <v>1</v>
      </c>
      <c r="G314" s="32">
        <v>1</v>
      </c>
    </row>
    <row r="315" spans="1:7" x14ac:dyDescent="0.25">
      <c r="A315" s="31" t="s">
        <v>38</v>
      </c>
      <c r="B315" s="28" t="s">
        <v>4</v>
      </c>
      <c r="C315" s="28">
        <v>13</v>
      </c>
      <c r="D315" s="28">
        <v>8</v>
      </c>
      <c r="E315" s="28">
        <v>7</v>
      </c>
      <c r="F315" s="28">
        <f>3-3+F320</f>
        <v>-99</v>
      </c>
      <c r="G315" s="33">
        <v>0</v>
      </c>
    </row>
    <row r="316" spans="1:7" x14ac:dyDescent="0.25">
      <c r="A316" s="31" t="s">
        <v>71</v>
      </c>
      <c r="B316" s="28" t="s">
        <v>4</v>
      </c>
      <c r="C316" s="28">
        <v>20</v>
      </c>
      <c r="D316" s="28">
        <v>18</v>
      </c>
      <c r="E316" s="28">
        <f>12+E325</f>
        <v>23</v>
      </c>
      <c r="F316" s="28">
        <f>7-C325+F325</f>
        <v>-7</v>
      </c>
      <c r="G316" s="33">
        <v>0</v>
      </c>
    </row>
    <row r="317" spans="1:7" x14ac:dyDescent="0.25">
      <c r="A317" s="29" t="s">
        <v>72</v>
      </c>
      <c r="B317" s="30" t="s">
        <v>4</v>
      </c>
      <c r="C317" s="30">
        <v>24</v>
      </c>
      <c r="D317" s="30">
        <v>17</v>
      </c>
      <c r="E317" s="30">
        <f>10+E330</f>
        <v>17</v>
      </c>
      <c r="F317" s="30">
        <f>13-C330+F330</f>
        <v>6</v>
      </c>
      <c r="G317" s="32">
        <v>0</v>
      </c>
    </row>
    <row r="318" spans="1:7" x14ac:dyDescent="0.25">
      <c r="A318" s="31" t="s">
        <v>73</v>
      </c>
      <c r="B318" s="28" t="s">
        <v>4</v>
      </c>
      <c r="C318" s="28">
        <v>49</v>
      </c>
      <c r="D318" s="28">
        <v>41</v>
      </c>
      <c r="E318" s="28">
        <f>36+E329</f>
        <v>101</v>
      </c>
      <c r="F318" s="28">
        <f>5-C329+F329</f>
        <v>-77</v>
      </c>
      <c r="G318" s="33">
        <v>2</v>
      </c>
    </row>
    <row r="319" spans="1:7" x14ac:dyDescent="0.25">
      <c r="A319" s="29" t="s">
        <v>74</v>
      </c>
      <c r="B319" s="30" t="s">
        <v>4</v>
      </c>
      <c r="C319" s="30">
        <v>8</v>
      </c>
      <c r="D319" s="30">
        <v>7</v>
      </c>
      <c r="E319" s="30">
        <f>4+E325</f>
        <v>15</v>
      </c>
      <c r="F319" s="30">
        <f>3-C325+F325</f>
        <v>-11</v>
      </c>
      <c r="G319" s="32">
        <v>0</v>
      </c>
    </row>
    <row r="320" spans="1:7" x14ac:dyDescent="0.25">
      <c r="A320" s="29" t="s">
        <v>138</v>
      </c>
      <c r="B320" s="30" t="s">
        <v>4</v>
      </c>
      <c r="C320" s="30">
        <v>33</v>
      </c>
      <c r="D320" s="30">
        <v>29</v>
      </c>
      <c r="E320" s="30">
        <f>22+E332</f>
        <v>111</v>
      </c>
      <c r="F320" s="30">
        <f>7-C332+F332</f>
        <v>-99</v>
      </c>
      <c r="G320" s="32">
        <v>3</v>
      </c>
    </row>
    <row r="321" spans="1:7" x14ac:dyDescent="0.25">
      <c r="A321" s="31" t="s">
        <v>75</v>
      </c>
      <c r="B321" s="28" t="s">
        <v>4</v>
      </c>
      <c r="C321" s="28">
        <v>5</v>
      </c>
      <c r="D321" s="28">
        <v>5</v>
      </c>
      <c r="E321" s="28">
        <f>4+E326</f>
        <v>32</v>
      </c>
      <c r="F321" s="28">
        <f>1-C326+F326</f>
        <v>-33</v>
      </c>
      <c r="G321" s="33">
        <v>0</v>
      </c>
    </row>
    <row r="322" spans="1:7" x14ac:dyDescent="0.25">
      <c r="A322" s="29" t="s">
        <v>76</v>
      </c>
      <c r="B322" s="30" t="s">
        <v>4</v>
      </c>
      <c r="C322" s="30">
        <v>17</v>
      </c>
      <c r="D322" s="30">
        <v>17</v>
      </c>
      <c r="E322" s="30">
        <v>11</v>
      </c>
      <c r="F322" s="30">
        <v>6</v>
      </c>
      <c r="G322" s="32">
        <v>0</v>
      </c>
    </row>
    <row r="323" spans="1:7" x14ac:dyDescent="0.25">
      <c r="A323" s="31" t="s">
        <v>77</v>
      </c>
      <c r="B323" s="28" t="s">
        <v>4</v>
      </c>
      <c r="C323" s="28">
        <v>20</v>
      </c>
      <c r="D323" s="28">
        <v>15</v>
      </c>
      <c r="E323" s="28">
        <f>10+E330</f>
        <v>17</v>
      </c>
      <c r="F323" s="28">
        <f>7-C330+F330</f>
        <v>0</v>
      </c>
      <c r="G323" s="33">
        <v>0</v>
      </c>
    </row>
    <row r="324" spans="1:7" x14ac:dyDescent="0.25">
      <c r="A324" s="31" t="s">
        <v>162</v>
      </c>
      <c r="B324" s="28" t="s">
        <v>4</v>
      </c>
      <c r="C324" s="28">
        <v>2</v>
      </c>
      <c r="D324" s="28">
        <v>2</v>
      </c>
      <c r="E324" s="28">
        <v>2</v>
      </c>
      <c r="F324" s="28">
        <v>0</v>
      </c>
      <c r="G324" s="33">
        <v>0</v>
      </c>
    </row>
    <row r="325" spans="1:7" x14ac:dyDescent="0.25">
      <c r="A325" s="29" t="s">
        <v>139</v>
      </c>
      <c r="B325" s="30" t="s">
        <v>4</v>
      </c>
      <c r="C325" s="30">
        <v>21</v>
      </c>
      <c r="D325" s="30">
        <v>17</v>
      </c>
      <c r="E325" s="30">
        <f>8+E335</f>
        <v>11</v>
      </c>
      <c r="F325" s="30">
        <f>10-C335+F335</f>
        <v>7</v>
      </c>
      <c r="G325" s="32">
        <v>0</v>
      </c>
    </row>
    <row r="326" spans="1:7" x14ac:dyDescent="0.25">
      <c r="A326" s="29" t="s">
        <v>78</v>
      </c>
      <c r="B326" s="30" t="s">
        <v>4</v>
      </c>
      <c r="C326" s="30">
        <v>39</v>
      </c>
      <c r="D326" s="30">
        <v>36</v>
      </c>
      <c r="E326" s="30">
        <f>18+E331</f>
        <v>28</v>
      </c>
      <c r="F326" s="30">
        <f>19-C331+F331</f>
        <v>5</v>
      </c>
      <c r="G326" s="32">
        <v>0</v>
      </c>
    </row>
    <row r="327" spans="1:7" x14ac:dyDescent="0.25">
      <c r="A327" s="29" t="s">
        <v>79</v>
      </c>
      <c r="B327" s="30" t="s">
        <v>4</v>
      </c>
      <c r="C327" s="30">
        <v>24</v>
      </c>
      <c r="D327" s="30">
        <v>22</v>
      </c>
      <c r="E327" s="30">
        <f>12+E333</f>
        <v>77</v>
      </c>
      <c r="F327" s="30">
        <f>10-C333+F333</f>
        <v>-67</v>
      </c>
      <c r="G327" s="32">
        <v>0</v>
      </c>
    </row>
    <row r="328" spans="1:7" x14ac:dyDescent="0.25">
      <c r="A328" s="29" t="s">
        <v>39</v>
      </c>
      <c r="B328" s="30" t="s">
        <v>4</v>
      </c>
      <c r="C328" s="30">
        <v>68</v>
      </c>
      <c r="D328" s="30">
        <v>65</v>
      </c>
      <c r="E328" s="30">
        <f>45+E336</f>
        <v>107</v>
      </c>
      <c r="F328" s="30">
        <f>20-C336+F336</f>
        <v>-53</v>
      </c>
      <c r="G328" s="32">
        <v>0</v>
      </c>
    </row>
    <row r="329" spans="1:7" x14ac:dyDescent="0.25">
      <c r="A329" s="31" t="s">
        <v>80</v>
      </c>
      <c r="B329" s="28" t="s">
        <v>4</v>
      </c>
      <c r="C329" s="28">
        <v>76</v>
      </c>
      <c r="D329" s="28">
        <v>62</v>
      </c>
      <c r="E329" s="28">
        <f>57+E339</f>
        <v>65</v>
      </c>
      <c r="F329" s="28">
        <f>6-C339+F339</f>
        <v>-6</v>
      </c>
      <c r="G329" s="33">
        <v>1</v>
      </c>
    </row>
    <row r="330" spans="1:7" x14ac:dyDescent="0.25">
      <c r="A330" s="29" t="s">
        <v>140</v>
      </c>
      <c r="B330" s="30" t="s">
        <v>4</v>
      </c>
      <c r="C330" s="30">
        <v>8</v>
      </c>
      <c r="D330" s="30">
        <v>8</v>
      </c>
      <c r="E330" s="30">
        <v>7</v>
      </c>
      <c r="F330" s="30">
        <v>1</v>
      </c>
      <c r="G330" s="32">
        <v>0</v>
      </c>
    </row>
    <row r="331" spans="1:7" x14ac:dyDescent="0.25">
      <c r="A331" s="31" t="s">
        <v>81</v>
      </c>
      <c r="B331" s="28" t="s">
        <v>4</v>
      </c>
      <c r="C331" s="28">
        <v>22</v>
      </c>
      <c r="D331" s="28">
        <v>20</v>
      </c>
      <c r="E331" s="28">
        <f>2+E339</f>
        <v>10</v>
      </c>
      <c r="F331" s="28">
        <f>20-C339+F339</f>
        <v>8</v>
      </c>
      <c r="G331" s="33">
        <v>0</v>
      </c>
    </row>
    <row r="332" spans="1:7" x14ac:dyDescent="0.25">
      <c r="A332" s="31" t="s">
        <v>82</v>
      </c>
      <c r="B332" s="28" t="s">
        <v>4</v>
      </c>
      <c r="C332" s="28">
        <v>52</v>
      </c>
      <c r="D332" s="28">
        <v>45</v>
      </c>
      <c r="E332" s="28">
        <f>39+E344</f>
        <v>89</v>
      </c>
      <c r="F332" s="28">
        <f>6-C344+F344</f>
        <v>-54</v>
      </c>
      <c r="G332" s="33">
        <v>0</v>
      </c>
    </row>
    <row r="333" spans="1:7" x14ac:dyDescent="0.25">
      <c r="A333" s="31" t="s">
        <v>141</v>
      </c>
      <c r="B333" s="28" t="s">
        <v>4</v>
      </c>
      <c r="C333" s="28">
        <v>82</v>
      </c>
      <c r="D333" s="28">
        <v>73</v>
      </c>
      <c r="E333" s="28">
        <f>48+E343</f>
        <v>65</v>
      </c>
      <c r="F333" s="28">
        <f>26-C343+F343</f>
        <v>5</v>
      </c>
      <c r="G333" s="33">
        <v>1</v>
      </c>
    </row>
    <row r="334" spans="1:7" x14ac:dyDescent="0.25">
      <c r="A334" s="29" t="s">
        <v>83</v>
      </c>
      <c r="B334" s="30" t="s">
        <v>4</v>
      </c>
      <c r="C334" s="30">
        <v>72</v>
      </c>
      <c r="D334" s="30">
        <v>66</v>
      </c>
      <c r="E334" s="30">
        <f>42+E346</f>
        <v>97</v>
      </c>
      <c r="F334" s="30">
        <f>25-C346+F346</f>
        <v>-42</v>
      </c>
      <c r="G334" s="32">
        <v>1</v>
      </c>
    </row>
    <row r="335" spans="1:7" x14ac:dyDescent="0.25">
      <c r="A335" s="29" t="s">
        <v>84</v>
      </c>
      <c r="B335" s="30" t="s">
        <v>4</v>
      </c>
      <c r="C335" s="30">
        <v>4</v>
      </c>
      <c r="D335" s="30">
        <v>4</v>
      </c>
      <c r="E335" s="30">
        <v>3</v>
      </c>
      <c r="F335" s="30">
        <v>1</v>
      </c>
      <c r="G335" s="32">
        <v>0</v>
      </c>
    </row>
    <row r="336" spans="1:7" x14ac:dyDescent="0.25">
      <c r="A336" s="29" t="s">
        <v>85</v>
      </c>
      <c r="B336" s="30" t="s">
        <v>4</v>
      </c>
      <c r="C336" s="30">
        <v>28</v>
      </c>
      <c r="D336" s="30">
        <v>27</v>
      </c>
      <c r="E336" s="30">
        <f>12+E344</f>
        <v>62</v>
      </c>
      <c r="F336" s="30">
        <f>15-C344+F344</f>
        <v>-45</v>
      </c>
      <c r="G336" s="32">
        <v>0</v>
      </c>
    </row>
    <row r="337" spans="1:7" x14ac:dyDescent="0.25">
      <c r="A337" s="29" t="s">
        <v>171</v>
      </c>
      <c r="B337" s="30" t="s">
        <v>4</v>
      </c>
      <c r="C337" s="30">
        <v>49</v>
      </c>
      <c r="D337" s="30">
        <v>47</v>
      </c>
      <c r="E337" s="30">
        <f>35+E347</f>
        <v>275</v>
      </c>
      <c r="F337" s="30">
        <f>13-C347+F347</f>
        <v>-271</v>
      </c>
      <c r="G337" s="32">
        <v>0</v>
      </c>
    </row>
    <row r="338" spans="1:7" x14ac:dyDescent="0.25">
      <c r="A338" s="31" t="s">
        <v>86</v>
      </c>
      <c r="B338" s="28" t="s">
        <v>4</v>
      </c>
      <c r="C338" s="28">
        <v>25</v>
      </c>
      <c r="D338" s="28">
        <v>21</v>
      </c>
      <c r="E338" s="28">
        <f>7+E347</f>
        <v>247</v>
      </c>
      <c r="F338" s="28">
        <f>15-C347+F347</f>
        <v>-269</v>
      </c>
      <c r="G338" s="33">
        <v>0</v>
      </c>
    </row>
    <row r="339" spans="1:7" x14ac:dyDescent="0.25">
      <c r="A339" s="31" t="s">
        <v>87</v>
      </c>
      <c r="B339" s="28" t="s">
        <v>4</v>
      </c>
      <c r="C339" s="28">
        <v>18</v>
      </c>
      <c r="D339" s="28">
        <v>14</v>
      </c>
      <c r="E339" s="28">
        <v>8</v>
      </c>
      <c r="F339" s="28">
        <v>6</v>
      </c>
      <c r="G339" s="33">
        <v>0</v>
      </c>
    </row>
    <row r="340" spans="1:7" x14ac:dyDescent="0.25">
      <c r="A340" s="31" t="s">
        <v>88</v>
      </c>
      <c r="B340" s="28" t="s">
        <v>4</v>
      </c>
      <c r="C340" s="28">
        <v>20</v>
      </c>
      <c r="D340" s="28">
        <v>20</v>
      </c>
      <c r="E340" s="28">
        <f>14+E349</f>
        <v>30</v>
      </c>
      <c r="F340" s="28">
        <f>6-C349+F349</f>
        <v>-13</v>
      </c>
      <c r="G340" s="33">
        <v>0</v>
      </c>
    </row>
    <row r="341" spans="1:7" x14ac:dyDescent="0.25">
      <c r="A341" s="29" t="s">
        <v>89</v>
      </c>
      <c r="B341" s="30" t="s">
        <v>4</v>
      </c>
      <c r="C341" s="30">
        <v>33</v>
      </c>
      <c r="D341" s="30">
        <v>15</v>
      </c>
      <c r="E341" s="30">
        <f>5+E351</f>
        <v>208</v>
      </c>
      <c r="F341" s="30">
        <f>19-C351+F351</f>
        <v>-226</v>
      </c>
      <c r="G341" s="32">
        <v>0</v>
      </c>
    </row>
    <row r="342" spans="1:7" x14ac:dyDescent="0.25">
      <c r="A342" s="31" t="s">
        <v>142</v>
      </c>
      <c r="B342" s="28" t="s">
        <v>4</v>
      </c>
      <c r="C342" s="28">
        <v>12</v>
      </c>
      <c r="D342" s="28">
        <v>10</v>
      </c>
      <c r="E342" s="28">
        <v>9</v>
      </c>
      <c r="F342" s="28">
        <v>1</v>
      </c>
      <c r="G342" s="33">
        <v>1</v>
      </c>
    </row>
    <row r="343" spans="1:7" x14ac:dyDescent="0.25">
      <c r="A343" s="29" t="s">
        <v>143</v>
      </c>
      <c r="B343" s="30" t="s">
        <v>4</v>
      </c>
      <c r="C343" s="30">
        <v>3</v>
      </c>
      <c r="D343" s="30">
        <v>2</v>
      </c>
      <c r="E343" s="30">
        <f>1+E349</f>
        <v>17</v>
      </c>
      <c r="F343" s="30">
        <f>1-C349+F349</f>
        <v>-18</v>
      </c>
      <c r="G343" s="32">
        <v>0</v>
      </c>
    </row>
    <row r="344" spans="1:7" x14ac:dyDescent="0.25">
      <c r="A344" s="29" t="s">
        <v>144</v>
      </c>
      <c r="B344" s="30" t="s">
        <v>4</v>
      </c>
      <c r="C344" s="30">
        <v>16</v>
      </c>
      <c r="D344" s="30">
        <v>13</v>
      </c>
      <c r="E344" s="30">
        <f>9+E352</f>
        <v>50</v>
      </c>
      <c r="F344" s="30">
        <f>5-C352+F352</f>
        <v>-44</v>
      </c>
      <c r="G344" s="32">
        <v>0</v>
      </c>
    </row>
    <row r="345" spans="1:7" x14ac:dyDescent="0.25">
      <c r="A345" s="29" t="s">
        <v>90</v>
      </c>
      <c r="B345" s="30" t="s">
        <v>4</v>
      </c>
      <c r="C345" s="30">
        <v>6</v>
      </c>
      <c r="D345" s="30">
        <v>5</v>
      </c>
      <c r="E345" s="30">
        <f>4+E350</f>
        <v>237</v>
      </c>
      <c r="F345" s="30">
        <f>1-C350+F350</f>
        <v>-279</v>
      </c>
      <c r="G345" s="32">
        <v>0</v>
      </c>
    </row>
    <row r="346" spans="1:7" x14ac:dyDescent="0.25">
      <c r="A346" s="31" t="s">
        <v>40</v>
      </c>
      <c r="B346" s="28" t="s">
        <v>4</v>
      </c>
      <c r="C346" s="28">
        <v>29</v>
      </c>
      <c r="D346" s="28">
        <v>25</v>
      </c>
      <c r="E346" s="28">
        <f>14+E352</f>
        <v>55</v>
      </c>
      <c r="F346" s="28">
        <f>11-C352+F352</f>
        <v>-38</v>
      </c>
      <c r="G346" s="33">
        <v>0</v>
      </c>
    </row>
    <row r="347" spans="1:7" x14ac:dyDescent="0.25">
      <c r="A347" s="29" t="s">
        <v>91</v>
      </c>
      <c r="B347" s="30" t="s">
        <v>4</v>
      </c>
      <c r="C347" s="30">
        <v>64</v>
      </c>
      <c r="D347" s="30">
        <v>61</v>
      </c>
      <c r="E347" s="30">
        <f>40+E358</f>
        <v>240</v>
      </c>
      <c r="F347" s="30">
        <f>22-C358+F358</f>
        <v>-220</v>
      </c>
      <c r="G347" s="32">
        <v>0</v>
      </c>
    </row>
    <row r="348" spans="1:7" x14ac:dyDescent="0.25">
      <c r="A348" s="29" t="s">
        <v>145</v>
      </c>
      <c r="B348" s="30" t="s">
        <v>4</v>
      </c>
      <c r="C348" s="30">
        <v>37</v>
      </c>
      <c r="D348" s="30">
        <v>31</v>
      </c>
      <c r="E348" s="30">
        <v>27</v>
      </c>
      <c r="F348" s="30">
        <v>4</v>
      </c>
      <c r="G348" s="32">
        <v>0</v>
      </c>
    </row>
    <row r="349" spans="1:7" x14ac:dyDescent="0.25">
      <c r="A349" s="29" t="s">
        <v>92</v>
      </c>
      <c r="B349" s="30" t="s">
        <v>4</v>
      </c>
      <c r="C349" s="30">
        <v>13</v>
      </c>
      <c r="D349" s="30">
        <v>12</v>
      </c>
      <c r="E349" s="30">
        <f>9+E359</f>
        <v>16</v>
      </c>
      <c r="F349" s="30">
        <f>3-C359+F359</f>
        <v>-6</v>
      </c>
      <c r="G349" s="32">
        <v>0</v>
      </c>
    </row>
    <row r="350" spans="1:7" x14ac:dyDescent="0.25">
      <c r="A350" s="31" t="s">
        <v>93</v>
      </c>
      <c r="B350" s="28" t="s">
        <v>4</v>
      </c>
      <c r="C350" s="28">
        <v>43</v>
      </c>
      <c r="D350" s="28">
        <v>40</v>
      </c>
      <c r="E350" s="28">
        <f>32+E357</f>
        <v>233</v>
      </c>
      <c r="F350" s="28">
        <f>9-C357+F357</f>
        <v>-237</v>
      </c>
      <c r="G350" s="33">
        <v>0</v>
      </c>
    </row>
    <row r="351" spans="1:7" x14ac:dyDescent="0.25">
      <c r="A351" s="29" t="s">
        <v>94</v>
      </c>
      <c r="B351" s="30" t="s">
        <v>4</v>
      </c>
      <c r="C351" s="30">
        <v>12</v>
      </c>
      <c r="D351" s="30">
        <v>11</v>
      </c>
      <c r="E351" s="30">
        <f>3+E358</f>
        <v>203</v>
      </c>
      <c r="F351" s="30">
        <f>9-C358+F358</f>
        <v>-233</v>
      </c>
      <c r="G351" s="32">
        <v>0</v>
      </c>
    </row>
    <row r="352" spans="1:7" x14ac:dyDescent="0.25">
      <c r="A352" s="31" t="s">
        <v>95</v>
      </c>
      <c r="B352" s="28" t="s">
        <v>4</v>
      </c>
      <c r="C352" s="28">
        <v>26</v>
      </c>
      <c r="D352" s="28">
        <v>23</v>
      </c>
      <c r="E352" s="28">
        <f>19+E361</f>
        <v>41</v>
      </c>
      <c r="F352" s="28">
        <f>6-C361+F361</f>
        <v>-23</v>
      </c>
      <c r="G352" s="33">
        <v>0</v>
      </c>
    </row>
    <row r="353" spans="1:7" x14ac:dyDescent="0.25">
      <c r="A353" s="29" t="s">
        <v>96</v>
      </c>
      <c r="B353" s="30" t="s">
        <v>4</v>
      </c>
      <c r="C353" s="30">
        <v>25</v>
      </c>
      <c r="D353" s="30">
        <v>23</v>
      </c>
      <c r="E353" s="30">
        <f>10+E361</f>
        <v>32</v>
      </c>
      <c r="F353" s="30">
        <f>15-C361+F361</f>
        <v>-14</v>
      </c>
      <c r="G353" s="32">
        <v>0</v>
      </c>
    </row>
    <row r="354" spans="1:7" x14ac:dyDescent="0.25">
      <c r="A354" s="29" t="s">
        <v>97</v>
      </c>
      <c r="B354" s="30" t="s">
        <v>4</v>
      </c>
      <c r="C354" s="30">
        <v>39</v>
      </c>
      <c r="D354" s="30">
        <v>36</v>
      </c>
      <c r="E354" s="30">
        <f>22+E365</f>
        <v>137</v>
      </c>
      <c r="F354" s="30">
        <f>14-C365+F365</f>
        <v>-117</v>
      </c>
      <c r="G354" s="32">
        <v>0</v>
      </c>
    </row>
    <row r="355" spans="1:7" x14ac:dyDescent="0.25">
      <c r="A355" s="31" t="s">
        <v>98</v>
      </c>
      <c r="B355" s="28" t="s">
        <v>4</v>
      </c>
      <c r="C355" s="28">
        <v>20</v>
      </c>
      <c r="D355" s="28">
        <v>15</v>
      </c>
      <c r="E355" s="28">
        <v>15</v>
      </c>
      <c r="F355" s="28">
        <f>1-1+F364</f>
        <v>2</v>
      </c>
      <c r="G355" s="33">
        <v>0</v>
      </c>
    </row>
    <row r="356" spans="1:7" x14ac:dyDescent="0.25">
      <c r="A356" s="29" t="s">
        <v>41</v>
      </c>
      <c r="B356" s="30" t="s">
        <v>4</v>
      </c>
      <c r="C356" s="30">
        <v>15</v>
      </c>
      <c r="D356" s="30">
        <v>14</v>
      </c>
      <c r="E356" s="30">
        <v>10</v>
      </c>
      <c r="F356" s="30">
        <v>4</v>
      </c>
      <c r="G356" s="32">
        <v>0</v>
      </c>
    </row>
    <row r="357" spans="1:7" x14ac:dyDescent="0.25">
      <c r="A357" s="29" t="s">
        <v>99</v>
      </c>
      <c r="B357" s="30" t="s">
        <v>4</v>
      </c>
      <c r="C357" s="30">
        <v>26</v>
      </c>
      <c r="D357" s="30">
        <v>22</v>
      </c>
      <c r="E357" s="30">
        <f>8+E367</f>
        <v>201</v>
      </c>
      <c r="F357" s="30">
        <f>14-C367+F367</f>
        <v>-220</v>
      </c>
      <c r="G357" s="32">
        <v>1</v>
      </c>
    </row>
    <row r="358" spans="1:7" x14ac:dyDescent="0.25">
      <c r="A358" s="31" t="s">
        <v>42</v>
      </c>
      <c r="B358" s="28" t="s">
        <v>4</v>
      </c>
      <c r="C358" s="28">
        <v>49</v>
      </c>
      <c r="D358" s="28">
        <v>45</v>
      </c>
      <c r="E358" s="28">
        <f>14+E369</f>
        <v>200</v>
      </c>
      <c r="F358" s="28">
        <f>31-C369+F369</f>
        <v>-193</v>
      </c>
      <c r="G358" s="33">
        <v>0</v>
      </c>
    </row>
    <row r="359" spans="1:7" x14ac:dyDescent="0.25">
      <c r="A359" s="31" t="s">
        <v>100</v>
      </c>
      <c r="B359" s="28" t="s">
        <v>4</v>
      </c>
      <c r="C359" s="28">
        <v>11</v>
      </c>
      <c r="D359" s="28">
        <v>10</v>
      </c>
      <c r="E359" s="28">
        <f>5+E362</f>
        <v>7</v>
      </c>
      <c r="F359" s="28">
        <f>5-C362+F362</f>
        <v>2</v>
      </c>
      <c r="G359" s="33">
        <v>0</v>
      </c>
    </row>
    <row r="360" spans="1:7" x14ac:dyDescent="0.25">
      <c r="A360" s="29" t="s">
        <v>101</v>
      </c>
      <c r="B360" s="30" t="s">
        <v>4</v>
      </c>
      <c r="C360" s="30">
        <v>21</v>
      </c>
      <c r="D360" s="30">
        <v>18</v>
      </c>
      <c r="E360" s="30">
        <f>9+E368</f>
        <v>103</v>
      </c>
      <c r="F360" s="30">
        <f>11-C368+F368</f>
        <v>-98</v>
      </c>
      <c r="G360" s="32">
        <v>0</v>
      </c>
    </row>
    <row r="361" spans="1:7" x14ac:dyDescent="0.25">
      <c r="A361" s="29" t="s">
        <v>43</v>
      </c>
      <c r="B361" s="30" t="s">
        <v>4</v>
      </c>
      <c r="C361" s="30">
        <v>30</v>
      </c>
      <c r="D361" s="30">
        <v>24</v>
      </c>
      <c r="E361" s="30">
        <f>14+E370</f>
        <v>22</v>
      </c>
      <c r="F361" s="30">
        <f>11-C370+F370</f>
        <v>1</v>
      </c>
      <c r="G361" s="32">
        <v>0</v>
      </c>
    </row>
    <row r="362" spans="1:7" x14ac:dyDescent="0.25">
      <c r="A362" s="29" t="s">
        <v>146</v>
      </c>
      <c r="B362" s="30" t="s">
        <v>4</v>
      </c>
      <c r="C362" s="30">
        <v>3</v>
      </c>
      <c r="D362" s="30">
        <v>2</v>
      </c>
      <c r="E362" s="30">
        <v>2</v>
      </c>
      <c r="F362" s="30">
        <v>0</v>
      </c>
      <c r="G362" s="32">
        <v>1</v>
      </c>
    </row>
    <row r="363" spans="1:7" x14ac:dyDescent="0.25">
      <c r="A363" s="29" t="s">
        <v>102</v>
      </c>
      <c r="B363" s="30" t="s">
        <v>4</v>
      </c>
      <c r="C363" s="30">
        <v>13</v>
      </c>
      <c r="D363" s="30">
        <v>11</v>
      </c>
      <c r="E363" s="30">
        <f>9+E372</f>
        <v>25</v>
      </c>
      <c r="F363" s="30">
        <f>2-C372+F372</f>
        <v>-15</v>
      </c>
      <c r="G363" s="32">
        <v>0</v>
      </c>
    </row>
    <row r="364" spans="1:7" x14ac:dyDescent="0.25">
      <c r="A364" s="31" t="s">
        <v>103</v>
      </c>
      <c r="B364" s="28" t="s">
        <v>4</v>
      </c>
      <c r="C364" s="28">
        <v>21</v>
      </c>
      <c r="D364" s="28">
        <v>19</v>
      </c>
      <c r="E364" s="28">
        <f>14+E371</f>
        <v>17</v>
      </c>
      <c r="F364" s="28">
        <f>5-C371+F371</f>
        <v>2</v>
      </c>
      <c r="G364" s="33">
        <v>0</v>
      </c>
    </row>
    <row r="365" spans="1:7" x14ac:dyDescent="0.25">
      <c r="A365" s="29" t="s">
        <v>104</v>
      </c>
      <c r="B365" s="30" t="s">
        <v>4</v>
      </c>
      <c r="C365" s="30">
        <v>26</v>
      </c>
      <c r="D365" s="30">
        <v>24</v>
      </c>
      <c r="E365" s="30">
        <f>15+E374</f>
        <v>115</v>
      </c>
      <c r="F365" s="30">
        <f>9-C374+F374</f>
        <v>-105</v>
      </c>
      <c r="G365" s="32">
        <v>0</v>
      </c>
    </row>
    <row r="366" spans="1:7" x14ac:dyDescent="0.25">
      <c r="A366" s="29" t="s">
        <v>105</v>
      </c>
      <c r="B366" s="30" t="s">
        <v>4</v>
      </c>
      <c r="C366" s="30">
        <v>21</v>
      </c>
      <c r="D366" s="30">
        <v>19</v>
      </c>
      <c r="E366" s="30">
        <f>15+E369</f>
        <v>201</v>
      </c>
      <c r="F366" s="30">
        <f>4-C369+F369</f>
        <v>-220</v>
      </c>
      <c r="G366" s="32">
        <v>0</v>
      </c>
    </row>
    <row r="367" spans="1:7" x14ac:dyDescent="0.25">
      <c r="A367" s="31" t="s">
        <v>106</v>
      </c>
      <c r="B367" s="28" t="s">
        <v>4</v>
      </c>
      <c r="C367" s="28">
        <v>23</v>
      </c>
      <c r="D367" s="28">
        <v>20</v>
      </c>
      <c r="E367" s="28">
        <f>14+E377</f>
        <v>193</v>
      </c>
      <c r="F367" s="28">
        <f>6-C377+F377</f>
        <v>-211</v>
      </c>
      <c r="G367" s="33">
        <v>0</v>
      </c>
    </row>
    <row r="368" spans="1:7" x14ac:dyDescent="0.25">
      <c r="A368" s="29" t="s">
        <v>147</v>
      </c>
      <c r="B368" s="30" t="s">
        <v>4</v>
      </c>
      <c r="C368" s="30">
        <v>12</v>
      </c>
      <c r="D368" s="30">
        <v>11</v>
      </c>
      <c r="E368" s="30">
        <f>7+E376</f>
        <v>94</v>
      </c>
      <c r="F368" s="30">
        <f>5-C376+F376</f>
        <v>-97</v>
      </c>
      <c r="G368" s="32">
        <v>0</v>
      </c>
    </row>
    <row r="369" spans="1:7" x14ac:dyDescent="0.25">
      <c r="A369" s="31" t="s">
        <v>107</v>
      </c>
      <c r="B369" s="28" t="s">
        <v>4</v>
      </c>
      <c r="C369" s="28">
        <v>11</v>
      </c>
      <c r="D369" s="28">
        <v>11</v>
      </c>
      <c r="E369" s="28">
        <f>7+E377</f>
        <v>186</v>
      </c>
      <c r="F369" s="28">
        <f>4-C377+F377</f>
        <v>-213</v>
      </c>
      <c r="G369" s="33">
        <v>0</v>
      </c>
    </row>
    <row r="370" spans="1:7" x14ac:dyDescent="0.25">
      <c r="A370" s="31" t="s">
        <v>44</v>
      </c>
      <c r="B370" s="28" t="s">
        <v>4</v>
      </c>
      <c r="C370" s="28">
        <v>12</v>
      </c>
      <c r="D370" s="28">
        <v>10</v>
      </c>
      <c r="E370" s="28">
        <v>8</v>
      </c>
      <c r="F370" s="28">
        <v>2</v>
      </c>
      <c r="G370" s="33">
        <v>0</v>
      </c>
    </row>
    <row r="371" spans="1:7" x14ac:dyDescent="0.25">
      <c r="A371" s="31" t="s">
        <v>153</v>
      </c>
      <c r="B371" s="28" t="s">
        <v>4</v>
      </c>
      <c r="C371" s="28">
        <v>4</v>
      </c>
      <c r="D371" s="28">
        <v>4</v>
      </c>
      <c r="E371" s="28">
        <v>3</v>
      </c>
      <c r="F371" s="28">
        <v>1</v>
      </c>
      <c r="G371" s="33">
        <v>0</v>
      </c>
    </row>
    <row r="372" spans="1:7" x14ac:dyDescent="0.25">
      <c r="A372" s="31" t="s">
        <v>173</v>
      </c>
      <c r="B372" s="28" t="s">
        <v>4</v>
      </c>
      <c r="C372" s="28">
        <v>12</v>
      </c>
      <c r="D372" s="28">
        <v>12</v>
      </c>
      <c r="E372" s="28">
        <f>7+E379</f>
        <v>16</v>
      </c>
      <c r="F372" s="28">
        <f>5-C379+F379</f>
        <v>-5</v>
      </c>
      <c r="G372" s="33">
        <v>0</v>
      </c>
    </row>
    <row r="373" spans="1:7" x14ac:dyDescent="0.25">
      <c r="A373" s="29" t="s">
        <v>108</v>
      </c>
      <c r="B373" s="30" t="s">
        <v>4</v>
      </c>
      <c r="C373" s="30">
        <v>20</v>
      </c>
      <c r="D373" s="30">
        <v>19</v>
      </c>
      <c r="E373" s="30">
        <f>16+E383</f>
        <v>99</v>
      </c>
      <c r="F373" s="30">
        <f>3-C383+F383</f>
        <v>-94</v>
      </c>
      <c r="G373" s="32">
        <v>0</v>
      </c>
    </row>
    <row r="374" spans="1:7" x14ac:dyDescent="0.25">
      <c r="A374" s="29" t="s">
        <v>45</v>
      </c>
      <c r="B374" s="30" t="s">
        <v>4</v>
      </c>
      <c r="C374" s="30">
        <v>21</v>
      </c>
      <c r="D374" s="30">
        <v>19</v>
      </c>
      <c r="E374" s="30">
        <f>7+E381</f>
        <v>100</v>
      </c>
      <c r="F374" s="30">
        <f>13-C381+F381</f>
        <v>-93</v>
      </c>
      <c r="G374" s="32">
        <v>0</v>
      </c>
    </row>
    <row r="375" spans="1:7" x14ac:dyDescent="0.25">
      <c r="A375" s="29" t="s">
        <v>109</v>
      </c>
      <c r="B375" s="30" t="s">
        <v>4</v>
      </c>
      <c r="C375" s="30">
        <v>19</v>
      </c>
      <c r="D375" s="30">
        <v>18</v>
      </c>
      <c r="E375" s="30">
        <f>13+E382</f>
        <v>111</v>
      </c>
      <c r="F375" s="30">
        <f>5-C382+F382</f>
        <v>-125</v>
      </c>
      <c r="G375" s="32">
        <v>0</v>
      </c>
    </row>
    <row r="376" spans="1:7" x14ac:dyDescent="0.25">
      <c r="A376" s="29" t="s">
        <v>148</v>
      </c>
      <c r="B376" s="30" t="s">
        <v>4</v>
      </c>
      <c r="C376" s="30">
        <v>9</v>
      </c>
      <c r="D376" s="30">
        <v>8</v>
      </c>
      <c r="E376" s="30">
        <f>4+E383</f>
        <v>87</v>
      </c>
      <c r="F376" s="30">
        <f>4-C383+F383</f>
        <v>-93</v>
      </c>
      <c r="G376" s="32">
        <v>0</v>
      </c>
    </row>
    <row r="377" spans="1:7" x14ac:dyDescent="0.25">
      <c r="A377" s="29" t="s">
        <v>110</v>
      </c>
      <c r="B377" s="30" t="s">
        <v>4</v>
      </c>
      <c r="C377" s="30">
        <v>45</v>
      </c>
      <c r="D377" s="30">
        <v>44</v>
      </c>
      <c r="E377" s="30">
        <f>34+E387</f>
        <v>179</v>
      </c>
      <c r="F377" s="30">
        <f>10-C387+F387</f>
        <v>-172</v>
      </c>
      <c r="G377" s="32">
        <v>0</v>
      </c>
    </row>
    <row r="378" spans="1:7" x14ac:dyDescent="0.25">
      <c r="A378" s="29" t="s">
        <v>170</v>
      </c>
      <c r="B378" s="30" t="s">
        <v>4</v>
      </c>
      <c r="C378" s="30">
        <v>11</v>
      </c>
      <c r="D378" s="30">
        <v>10</v>
      </c>
      <c r="E378" s="30">
        <v>8</v>
      </c>
      <c r="F378" s="30">
        <v>2</v>
      </c>
      <c r="G378" s="32">
        <v>0</v>
      </c>
    </row>
    <row r="379" spans="1:7" x14ac:dyDescent="0.25">
      <c r="A379" s="29" t="s">
        <v>111</v>
      </c>
      <c r="B379" s="30" t="s">
        <v>4</v>
      </c>
      <c r="C379" s="30">
        <v>11</v>
      </c>
      <c r="D379" s="30">
        <v>10</v>
      </c>
      <c r="E379" s="30">
        <f>8+E391</f>
        <v>9</v>
      </c>
      <c r="F379" s="30">
        <f>2-C391+F391</f>
        <v>1</v>
      </c>
      <c r="G379" s="32">
        <v>0</v>
      </c>
    </row>
    <row r="380" spans="1:7" x14ac:dyDescent="0.25">
      <c r="A380" s="31" t="s">
        <v>112</v>
      </c>
      <c r="B380" s="28" t="s">
        <v>4</v>
      </c>
      <c r="C380" s="28">
        <v>12</v>
      </c>
      <c r="D380" s="28">
        <v>10</v>
      </c>
      <c r="E380" s="28">
        <v>10</v>
      </c>
      <c r="F380" s="28">
        <v>0</v>
      </c>
      <c r="G380" s="33">
        <v>0</v>
      </c>
    </row>
    <row r="381" spans="1:7" x14ac:dyDescent="0.25">
      <c r="A381" s="29" t="s">
        <v>113</v>
      </c>
      <c r="B381" s="30" t="s">
        <v>4</v>
      </c>
      <c r="C381" s="30">
        <v>42</v>
      </c>
      <c r="D381" s="30">
        <v>39</v>
      </c>
      <c r="E381" s="30">
        <f>28+E390</f>
        <v>93</v>
      </c>
      <c r="F381" s="30">
        <f>12-C390+F390</f>
        <v>-64</v>
      </c>
      <c r="G381" s="32">
        <v>0</v>
      </c>
    </row>
    <row r="382" spans="1:7" x14ac:dyDescent="0.25">
      <c r="A382" s="31" t="s">
        <v>165</v>
      </c>
      <c r="B382" s="28" t="s">
        <v>4</v>
      </c>
      <c r="C382" s="28">
        <v>59</v>
      </c>
      <c r="D382" s="28">
        <v>39</v>
      </c>
      <c r="E382" s="28">
        <f>33+E395</f>
        <v>98</v>
      </c>
      <c r="F382" s="28">
        <f>6-C395+F395</f>
        <v>-71</v>
      </c>
      <c r="G382" s="33">
        <v>0</v>
      </c>
    </row>
    <row r="383" spans="1:7" x14ac:dyDescent="0.25">
      <c r="A383" s="31" t="s">
        <v>114</v>
      </c>
      <c r="B383" s="28" t="s">
        <v>4</v>
      </c>
      <c r="C383" s="28">
        <v>24</v>
      </c>
      <c r="D383" s="28">
        <v>21</v>
      </c>
      <c r="E383" s="28">
        <f>18+E390</f>
        <v>83</v>
      </c>
      <c r="F383" s="28">
        <f>3-C390+F390</f>
        <v>-73</v>
      </c>
      <c r="G383" s="33">
        <v>0</v>
      </c>
    </row>
    <row r="384" spans="1:7" x14ac:dyDescent="0.25">
      <c r="A384" s="29" t="s">
        <v>46</v>
      </c>
      <c r="B384" s="30" t="s">
        <v>4</v>
      </c>
      <c r="C384" s="30">
        <v>49</v>
      </c>
      <c r="D384" s="30">
        <v>44</v>
      </c>
      <c r="E384" s="30">
        <f>25+E395</f>
        <v>90</v>
      </c>
      <c r="F384" s="30">
        <f>21-C395+F395</f>
        <v>-56</v>
      </c>
      <c r="G384" s="32">
        <v>0</v>
      </c>
    </row>
    <row r="385" spans="1:7" x14ac:dyDescent="0.25">
      <c r="A385" s="31" t="s">
        <v>115</v>
      </c>
      <c r="B385" s="28" t="s">
        <v>4</v>
      </c>
      <c r="C385" s="28">
        <v>5</v>
      </c>
      <c r="D385" s="28">
        <v>4</v>
      </c>
      <c r="E385" s="28">
        <f>1+E393</f>
        <v>51</v>
      </c>
      <c r="F385" s="28">
        <f>4-C393+F393</f>
        <v>-51</v>
      </c>
      <c r="G385" s="33">
        <v>0</v>
      </c>
    </row>
    <row r="386" spans="1:7" x14ac:dyDescent="0.25">
      <c r="A386" s="31" t="s">
        <v>163</v>
      </c>
      <c r="B386" s="28" t="s">
        <v>4</v>
      </c>
      <c r="C386" s="28">
        <v>30</v>
      </c>
      <c r="D386" s="28">
        <v>29</v>
      </c>
      <c r="E386" s="28">
        <f>17+E396</f>
        <v>134</v>
      </c>
      <c r="F386" s="28">
        <f>12-C396+F396</f>
        <v>-141</v>
      </c>
      <c r="G386" s="33">
        <v>0</v>
      </c>
    </row>
    <row r="387" spans="1:7" x14ac:dyDescent="0.25">
      <c r="A387" s="31" t="s">
        <v>116</v>
      </c>
      <c r="B387" s="28" t="s">
        <v>4</v>
      </c>
      <c r="C387" s="28">
        <v>35</v>
      </c>
      <c r="D387" s="28">
        <v>33</v>
      </c>
      <c r="E387" s="28">
        <f>26+E397</f>
        <v>145</v>
      </c>
      <c r="F387" s="28">
        <f>8-C397+F397</f>
        <v>-147</v>
      </c>
      <c r="G387" s="33">
        <v>0</v>
      </c>
    </row>
    <row r="388" spans="1:7" x14ac:dyDescent="0.25">
      <c r="A388" s="29" t="s">
        <v>117</v>
      </c>
      <c r="B388" s="30" t="s">
        <v>4</v>
      </c>
      <c r="C388" s="30">
        <v>10</v>
      </c>
      <c r="D388" s="30">
        <v>10</v>
      </c>
      <c r="E388" s="30">
        <f>7+E396</f>
        <v>124</v>
      </c>
      <c r="F388" s="30">
        <f>3-C396+F396</f>
        <v>-150</v>
      </c>
      <c r="G388" s="32">
        <v>0</v>
      </c>
    </row>
    <row r="389" spans="1:7" x14ac:dyDescent="0.25">
      <c r="A389" s="29" t="s">
        <v>118</v>
      </c>
      <c r="B389" s="30" t="s">
        <v>4</v>
      </c>
      <c r="C389" s="30">
        <v>30</v>
      </c>
      <c r="D389" s="30">
        <v>27</v>
      </c>
      <c r="E389" s="30">
        <f>21+E399</f>
        <v>56</v>
      </c>
      <c r="F389" s="30">
        <f>7-C399+F399</f>
        <v>-31</v>
      </c>
      <c r="G389" s="32">
        <v>0</v>
      </c>
    </row>
    <row r="390" spans="1:7" x14ac:dyDescent="0.25">
      <c r="A390" s="31" t="s">
        <v>149</v>
      </c>
      <c r="B390" s="28" t="s">
        <v>4</v>
      </c>
      <c r="C390" s="28">
        <v>34</v>
      </c>
      <c r="D390" s="28">
        <v>27</v>
      </c>
      <c r="E390" s="28">
        <f>15+E393</f>
        <v>65</v>
      </c>
      <c r="F390" s="28">
        <f>13-C393+F393</f>
        <v>-42</v>
      </c>
      <c r="G390" s="33">
        <v>0</v>
      </c>
    </row>
    <row r="391" spans="1:7" x14ac:dyDescent="0.25">
      <c r="A391" s="31" t="s">
        <v>150</v>
      </c>
      <c r="B391" s="28" t="s">
        <v>4</v>
      </c>
      <c r="C391" s="28">
        <v>2</v>
      </c>
      <c r="D391" s="28">
        <v>2</v>
      </c>
      <c r="E391" s="28">
        <v>1</v>
      </c>
      <c r="F391" s="28">
        <v>1</v>
      </c>
      <c r="G391" s="33">
        <v>0</v>
      </c>
    </row>
    <row r="392" spans="1:7" x14ac:dyDescent="0.25">
      <c r="A392" s="31" t="s">
        <v>119</v>
      </c>
      <c r="B392" s="28" t="s">
        <v>4</v>
      </c>
      <c r="C392" s="28">
        <v>4</v>
      </c>
      <c r="D392" s="28">
        <v>4</v>
      </c>
      <c r="E392" s="28">
        <v>2</v>
      </c>
      <c r="F392" s="28">
        <f>2-C401+F401</f>
        <v>-32</v>
      </c>
      <c r="G392" s="33">
        <v>0</v>
      </c>
    </row>
    <row r="393" spans="1:7" x14ac:dyDescent="0.25">
      <c r="A393" s="31" t="s">
        <v>120</v>
      </c>
      <c r="B393" s="28" t="s">
        <v>4</v>
      </c>
      <c r="C393" s="28">
        <v>55</v>
      </c>
      <c r="D393" s="28">
        <v>50</v>
      </c>
      <c r="E393" s="28">
        <f>27+E404</f>
        <v>50</v>
      </c>
      <c r="F393" s="28">
        <f>24-C404+F404</f>
        <v>0</v>
      </c>
      <c r="G393" s="33">
        <v>0</v>
      </c>
    </row>
    <row r="394" spans="1:7" x14ac:dyDescent="0.25">
      <c r="A394" s="29" t="s">
        <v>121</v>
      </c>
      <c r="B394" s="30" t="s">
        <v>4</v>
      </c>
      <c r="C394" s="30">
        <v>10</v>
      </c>
      <c r="D394" s="30">
        <v>10</v>
      </c>
      <c r="E394" s="30">
        <v>9</v>
      </c>
      <c r="F394" s="30">
        <v>1</v>
      </c>
      <c r="G394" s="32">
        <v>0</v>
      </c>
    </row>
    <row r="395" spans="1:7" x14ac:dyDescent="0.25">
      <c r="A395" s="29" t="s">
        <v>164</v>
      </c>
      <c r="B395" s="30" t="s">
        <v>4</v>
      </c>
      <c r="C395" s="30">
        <v>53</v>
      </c>
      <c r="D395" s="30">
        <v>43</v>
      </c>
      <c r="E395" s="30">
        <f>41+E408</f>
        <v>65</v>
      </c>
      <c r="F395" s="30">
        <f>2-C408+F408</f>
        <v>-24</v>
      </c>
      <c r="G395" s="32">
        <v>0</v>
      </c>
    </row>
    <row r="396" spans="1:7" x14ac:dyDescent="0.25">
      <c r="A396" s="29" t="s">
        <v>166</v>
      </c>
      <c r="B396" s="30" t="s">
        <v>4</v>
      </c>
      <c r="C396" s="30">
        <v>36</v>
      </c>
      <c r="D396" s="30">
        <v>34</v>
      </c>
      <c r="E396" s="30">
        <f>29+E405</f>
        <v>117</v>
      </c>
      <c r="F396" s="30">
        <f>5-C405+F405</f>
        <v>-117</v>
      </c>
      <c r="G396" s="32">
        <v>0</v>
      </c>
    </row>
    <row r="397" spans="1:7" x14ac:dyDescent="0.25">
      <c r="A397" s="31" t="s">
        <v>122</v>
      </c>
      <c r="B397" s="28" t="s">
        <v>4</v>
      </c>
      <c r="C397" s="28">
        <v>6</v>
      </c>
      <c r="D397" s="28">
        <v>6</v>
      </c>
      <c r="E397" s="28">
        <f>2+E396</f>
        <v>119</v>
      </c>
      <c r="F397" s="28">
        <f>4-C396+F396</f>
        <v>-149</v>
      </c>
      <c r="G397" s="33">
        <v>0</v>
      </c>
    </row>
    <row r="398" spans="1:7" x14ac:dyDescent="0.25">
      <c r="A398" s="31" t="s">
        <v>123</v>
      </c>
      <c r="B398" s="28" t="s">
        <v>4</v>
      </c>
      <c r="C398" s="28">
        <v>37</v>
      </c>
      <c r="D398" s="28">
        <v>36</v>
      </c>
      <c r="E398" s="28">
        <f>23+E406</f>
        <v>82</v>
      </c>
      <c r="F398" s="28">
        <f>14-C406+F406</f>
        <v>-60</v>
      </c>
      <c r="G398" s="33">
        <v>0</v>
      </c>
    </row>
    <row r="399" spans="1:7" x14ac:dyDescent="0.25">
      <c r="A399" s="29" t="s">
        <v>124</v>
      </c>
      <c r="B399" s="30" t="s">
        <v>4</v>
      </c>
      <c r="C399" s="30">
        <v>13</v>
      </c>
      <c r="D399" s="30">
        <v>12</v>
      </c>
      <c r="E399" s="30">
        <f>11+E408</f>
        <v>35</v>
      </c>
      <c r="F399" s="30">
        <f>1-C408+F408</f>
        <v>-25</v>
      </c>
      <c r="G399" s="32">
        <v>0</v>
      </c>
    </row>
    <row r="400" spans="1:7" x14ac:dyDescent="0.25">
      <c r="A400" s="31" t="s">
        <v>125</v>
      </c>
      <c r="B400" s="28" t="s">
        <v>4</v>
      </c>
      <c r="C400" s="28">
        <v>28</v>
      </c>
      <c r="D400" s="28">
        <v>26</v>
      </c>
      <c r="E400" s="28">
        <f>20+E405</f>
        <v>108</v>
      </c>
      <c r="F400" s="28">
        <f>7-C405+F405</f>
        <v>-115</v>
      </c>
      <c r="G400" s="33">
        <v>0</v>
      </c>
    </row>
    <row r="401" spans="1:7" x14ac:dyDescent="0.25">
      <c r="A401" s="31" t="s">
        <v>126</v>
      </c>
      <c r="B401" s="28" t="s">
        <v>4</v>
      </c>
      <c r="C401" s="28">
        <v>27</v>
      </c>
      <c r="D401" s="28">
        <v>25</v>
      </c>
      <c r="E401" s="28">
        <f>7+E408</f>
        <v>31</v>
      </c>
      <c r="F401" s="28">
        <f>19-C408+F408</f>
        <v>-7</v>
      </c>
      <c r="G401" s="33">
        <v>0</v>
      </c>
    </row>
    <row r="402" spans="1:7" x14ac:dyDescent="0.25">
      <c r="A402" s="29" t="s">
        <v>127</v>
      </c>
      <c r="B402" s="30" t="s">
        <v>4</v>
      </c>
      <c r="C402" s="30">
        <v>14</v>
      </c>
      <c r="D402" s="30">
        <v>14</v>
      </c>
      <c r="E402" s="30">
        <v>14</v>
      </c>
      <c r="F402" s="30">
        <f>4-4</f>
        <v>0</v>
      </c>
      <c r="G402" s="32">
        <v>0</v>
      </c>
    </row>
    <row r="403" spans="1:7" x14ac:dyDescent="0.25">
      <c r="A403" s="29" t="s">
        <v>128</v>
      </c>
      <c r="B403" s="30" t="s">
        <v>4</v>
      </c>
      <c r="C403" s="30">
        <v>33</v>
      </c>
      <c r="D403" s="30">
        <v>25</v>
      </c>
      <c r="E403" s="30">
        <f>9+E412</f>
        <v>42</v>
      </c>
      <c r="F403" s="30">
        <f>17-C412+F412</f>
        <v>-17</v>
      </c>
      <c r="G403" s="32">
        <v>0</v>
      </c>
    </row>
    <row r="404" spans="1:7" x14ac:dyDescent="0.25">
      <c r="A404" s="31" t="s">
        <v>129</v>
      </c>
      <c r="B404" s="28" t="s">
        <v>4</v>
      </c>
      <c r="C404" s="28">
        <v>15</v>
      </c>
      <c r="D404" s="28">
        <v>14</v>
      </c>
      <c r="E404" s="28">
        <f>9+E413</f>
        <v>23</v>
      </c>
      <c r="F404" s="28">
        <f>5-C413+F413</f>
        <v>-9</v>
      </c>
      <c r="G404" s="33">
        <v>0</v>
      </c>
    </row>
    <row r="405" spans="1:7" x14ac:dyDescent="0.25">
      <c r="A405" s="29" t="s">
        <v>47</v>
      </c>
      <c r="B405" s="30" t="s">
        <v>4</v>
      </c>
      <c r="C405" s="30">
        <v>77</v>
      </c>
      <c r="D405" s="30">
        <v>55</v>
      </c>
      <c r="E405" s="30">
        <f>43+E417</f>
        <v>88</v>
      </c>
      <c r="F405" s="30">
        <f>13-C417+F417</f>
        <v>-45</v>
      </c>
      <c r="G405" s="32">
        <v>5</v>
      </c>
    </row>
    <row r="406" spans="1:7" x14ac:dyDescent="0.25">
      <c r="A406" s="29" t="s">
        <v>48</v>
      </c>
      <c r="B406" s="30" t="s">
        <v>4</v>
      </c>
      <c r="C406" s="30">
        <v>26</v>
      </c>
      <c r="D406" s="30">
        <v>24</v>
      </c>
      <c r="E406" s="30">
        <f>14+E417</f>
        <v>59</v>
      </c>
      <c r="F406" s="30">
        <f>10-C417+F417</f>
        <v>-48</v>
      </c>
      <c r="G406" s="32">
        <v>0</v>
      </c>
    </row>
    <row r="407" spans="1:7" x14ac:dyDescent="0.25">
      <c r="A407" s="29" t="s">
        <v>179</v>
      </c>
      <c r="B407" s="30" t="s">
        <v>4</v>
      </c>
      <c r="C407" s="30">
        <v>41</v>
      </c>
      <c r="D407" s="30">
        <v>36</v>
      </c>
      <c r="E407" s="30">
        <f>21+E419</f>
        <v>41</v>
      </c>
      <c r="F407" s="30">
        <f>16-C419+F419</f>
        <v>-7</v>
      </c>
      <c r="G407" s="32">
        <v>0</v>
      </c>
    </row>
    <row r="408" spans="1:7" x14ac:dyDescent="0.25">
      <c r="A408" s="31" t="s">
        <v>130</v>
      </c>
      <c r="B408" s="28" t="s">
        <v>4</v>
      </c>
      <c r="C408" s="28">
        <v>26</v>
      </c>
      <c r="D408" s="28">
        <v>24</v>
      </c>
      <c r="E408" s="28">
        <f>20+E418</f>
        <v>24</v>
      </c>
      <c r="F408" s="28">
        <f>5-C418+F418</f>
        <v>0</v>
      </c>
      <c r="G408" s="33">
        <v>0</v>
      </c>
    </row>
    <row r="409" spans="1:7" x14ac:dyDescent="0.25">
      <c r="A409" s="29" t="s">
        <v>172</v>
      </c>
      <c r="B409" s="30" t="s">
        <v>4</v>
      </c>
      <c r="C409" s="30">
        <v>21</v>
      </c>
      <c r="D409" s="30">
        <v>20</v>
      </c>
      <c r="E409" s="30">
        <v>20</v>
      </c>
      <c r="F409" s="30">
        <v>0</v>
      </c>
      <c r="G409" s="32">
        <v>0</v>
      </c>
    </row>
    <row r="410" spans="1:7" x14ac:dyDescent="0.25">
      <c r="A410" s="29" t="s">
        <v>151</v>
      </c>
      <c r="B410" s="30" t="s">
        <v>4</v>
      </c>
      <c r="C410" s="30">
        <v>3</v>
      </c>
      <c r="D410" s="30">
        <v>3</v>
      </c>
      <c r="E410" s="30">
        <v>3</v>
      </c>
      <c r="F410" s="30">
        <v>0</v>
      </c>
      <c r="G410" s="32">
        <v>0</v>
      </c>
    </row>
    <row r="411" spans="1:7" x14ac:dyDescent="0.25">
      <c r="A411" s="29" t="s">
        <v>49</v>
      </c>
      <c r="B411" s="30" t="s">
        <v>4</v>
      </c>
      <c r="C411" s="30">
        <v>21</v>
      </c>
      <c r="D411" s="30">
        <v>20</v>
      </c>
      <c r="E411" s="30">
        <f>12+E421</f>
        <v>12</v>
      </c>
      <c r="F411" s="30">
        <f>8-C421+F421</f>
        <v>8</v>
      </c>
      <c r="G411" s="32">
        <v>0</v>
      </c>
    </row>
    <row r="412" spans="1:7" x14ac:dyDescent="0.25">
      <c r="A412" s="31" t="s">
        <v>131</v>
      </c>
      <c r="B412" s="28" t="s">
        <v>4</v>
      </c>
      <c r="C412" s="28">
        <v>39</v>
      </c>
      <c r="D412" s="28">
        <v>37</v>
      </c>
      <c r="E412" s="28">
        <f>33+E420</f>
        <v>33</v>
      </c>
      <c r="F412" s="28">
        <f>5-C420+F420</f>
        <v>5</v>
      </c>
      <c r="G412" s="33">
        <v>0</v>
      </c>
    </row>
    <row r="413" spans="1:7" x14ac:dyDescent="0.25">
      <c r="A413" s="29" t="s">
        <v>152</v>
      </c>
      <c r="B413" s="30" t="s">
        <v>4</v>
      </c>
      <c r="C413" s="30">
        <v>12</v>
      </c>
      <c r="D413" s="30">
        <v>12</v>
      </c>
      <c r="E413" s="30">
        <f>10+E422</f>
        <v>14</v>
      </c>
      <c r="F413" s="30">
        <f>2-C422+F422</f>
        <v>-2</v>
      </c>
      <c r="G413" s="32">
        <v>0</v>
      </c>
    </row>
    <row r="414" spans="1:7" x14ac:dyDescent="0.25">
      <c r="A414" s="29" t="s">
        <v>132</v>
      </c>
      <c r="B414" s="30" t="s">
        <v>4</v>
      </c>
      <c r="C414" s="30">
        <v>40</v>
      </c>
      <c r="D414" s="30">
        <v>34</v>
      </c>
      <c r="E414" s="30">
        <f>23+E424</f>
        <v>23</v>
      </c>
      <c r="F414" s="30">
        <f>11-C424+F424</f>
        <v>11</v>
      </c>
      <c r="G414" s="32">
        <v>0</v>
      </c>
    </row>
    <row r="415" spans="1:7" x14ac:dyDescent="0.25">
      <c r="A415" s="31" t="s">
        <v>133</v>
      </c>
      <c r="B415" s="28" t="s">
        <v>4</v>
      </c>
      <c r="C415" s="28">
        <v>49</v>
      </c>
      <c r="D415" s="28">
        <v>44</v>
      </c>
      <c r="E415" s="28">
        <f>28+E427</f>
        <v>29</v>
      </c>
      <c r="F415" s="28">
        <f>17-C427+F427</f>
        <v>16</v>
      </c>
      <c r="G415" s="33">
        <v>0</v>
      </c>
    </row>
    <row r="416" spans="1:7" x14ac:dyDescent="0.25">
      <c r="A416" s="29" t="s">
        <v>154</v>
      </c>
      <c r="B416" s="30" t="s">
        <v>4</v>
      </c>
      <c r="C416" s="30">
        <v>2</v>
      </c>
      <c r="D416" s="30">
        <v>2</v>
      </c>
      <c r="E416" s="30">
        <v>0</v>
      </c>
      <c r="F416" s="30">
        <v>2</v>
      </c>
      <c r="G416" s="32">
        <v>0</v>
      </c>
    </row>
    <row r="417" spans="1:7" x14ac:dyDescent="0.25">
      <c r="A417" s="31" t="s">
        <v>134</v>
      </c>
      <c r="B417" s="28" t="s">
        <v>4</v>
      </c>
      <c r="C417" s="28">
        <v>93</v>
      </c>
      <c r="D417" s="28">
        <v>74</v>
      </c>
      <c r="E417" s="28">
        <f>44+E429</f>
        <v>45</v>
      </c>
      <c r="F417" s="28">
        <f>36-C429+F429</f>
        <v>35</v>
      </c>
      <c r="G417" s="33">
        <v>1</v>
      </c>
    </row>
    <row r="418" spans="1:7" x14ac:dyDescent="0.25">
      <c r="A418" s="31" t="s">
        <v>155</v>
      </c>
      <c r="B418" s="28" t="s">
        <v>4</v>
      </c>
      <c r="C418" s="28">
        <v>6</v>
      </c>
      <c r="D418" s="28">
        <v>5</v>
      </c>
      <c r="E418" s="28">
        <f>2+E425</f>
        <v>4</v>
      </c>
      <c r="F418" s="28">
        <f>3-C425+F425</f>
        <v>1</v>
      </c>
      <c r="G418" s="33">
        <v>0</v>
      </c>
    </row>
    <row r="419" spans="1:7" x14ac:dyDescent="0.25">
      <c r="A419" s="29" t="s">
        <v>135</v>
      </c>
      <c r="B419" s="30" t="s">
        <v>4</v>
      </c>
      <c r="C419" s="30">
        <v>35</v>
      </c>
      <c r="D419" s="30">
        <v>32</v>
      </c>
      <c r="E419" s="30">
        <f>19+E428</f>
        <v>20</v>
      </c>
      <c r="F419" s="30">
        <f>13-C428+F428</f>
        <v>12</v>
      </c>
      <c r="G419" s="32">
        <v>0</v>
      </c>
    </row>
    <row r="420" spans="1:7" x14ac:dyDescent="0.25">
      <c r="A420" s="29" t="s">
        <v>25</v>
      </c>
      <c r="B420" s="30" t="s">
        <v>5</v>
      </c>
      <c r="C420" s="30">
        <v>1</v>
      </c>
      <c r="D420" s="30">
        <v>1</v>
      </c>
      <c r="E420" s="30">
        <v>0</v>
      </c>
      <c r="F420" s="30">
        <v>1</v>
      </c>
      <c r="G420" s="32">
        <v>0</v>
      </c>
    </row>
    <row r="421" spans="1:7" x14ac:dyDescent="0.25">
      <c r="A421" s="29" t="s">
        <v>50</v>
      </c>
      <c r="B421" s="30" t="s">
        <v>5</v>
      </c>
      <c r="C421" s="30">
        <v>1</v>
      </c>
      <c r="D421" s="30">
        <v>1</v>
      </c>
      <c r="E421" s="30">
        <v>0</v>
      </c>
      <c r="F421" s="30">
        <v>1</v>
      </c>
      <c r="G421" s="32">
        <v>0</v>
      </c>
    </row>
    <row r="422" spans="1:7" x14ac:dyDescent="0.25">
      <c r="A422" s="31" t="s">
        <v>52</v>
      </c>
      <c r="B422" s="28" t="s">
        <v>5</v>
      </c>
      <c r="C422" s="28">
        <v>4</v>
      </c>
      <c r="D422" s="28">
        <v>4</v>
      </c>
      <c r="E422" s="28">
        <v>4</v>
      </c>
      <c r="F422" s="28">
        <v>0</v>
      </c>
      <c r="G422" s="33">
        <v>0</v>
      </c>
    </row>
    <row r="423" spans="1:7" x14ac:dyDescent="0.25">
      <c r="A423" s="29" t="s">
        <v>54</v>
      </c>
      <c r="B423" s="30" t="s">
        <v>5</v>
      </c>
      <c r="C423" s="30">
        <v>1</v>
      </c>
      <c r="D423" s="30">
        <v>1</v>
      </c>
      <c r="E423" s="30">
        <f>0+E424</f>
        <v>0</v>
      </c>
      <c r="F423" s="30">
        <f>1-C424+F424</f>
        <v>1</v>
      </c>
      <c r="G423" s="32">
        <v>0</v>
      </c>
    </row>
    <row r="424" spans="1:7" x14ac:dyDescent="0.25">
      <c r="A424" s="31" t="s">
        <v>30</v>
      </c>
      <c r="B424" s="28" t="s">
        <v>5</v>
      </c>
      <c r="C424" s="28">
        <v>1</v>
      </c>
      <c r="D424" s="28">
        <v>1</v>
      </c>
      <c r="E424" s="28">
        <v>0</v>
      </c>
      <c r="F424" s="28">
        <v>1</v>
      </c>
      <c r="G424" s="33">
        <v>0</v>
      </c>
    </row>
    <row r="425" spans="1:7" x14ac:dyDescent="0.25">
      <c r="A425" s="31" t="s">
        <v>220</v>
      </c>
      <c r="B425" s="28" t="s">
        <v>5</v>
      </c>
      <c r="C425" s="28">
        <v>8</v>
      </c>
      <c r="D425" s="28">
        <v>8</v>
      </c>
      <c r="E425" s="28">
        <f>2+E426</f>
        <v>2</v>
      </c>
      <c r="F425" s="28">
        <f>6-C426+F426</f>
        <v>6</v>
      </c>
      <c r="G425" s="33">
        <v>0</v>
      </c>
    </row>
    <row r="426" spans="1:7" x14ac:dyDescent="0.25">
      <c r="A426" s="29" t="s">
        <v>34</v>
      </c>
      <c r="B426" s="30" t="s">
        <v>5</v>
      </c>
      <c r="C426" s="30">
        <v>1</v>
      </c>
      <c r="D426" s="30">
        <v>1</v>
      </c>
      <c r="E426" s="30">
        <v>0</v>
      </c>
      <c r="F426" s="30">
        <v>1</v>
      </c>
      <c r="G426" s="32">
        <v>0</v>
      </c>
    </row>
    <row r="427" spans="1:7" x14ac:dyDescent="0.25">
      <c r="A427" s="29" t="s">
        <v>67</v>
      </c>
      <c r="B427" s="30" t="s">
        <v>5</v>
      </c>
      <c r="C427" s="30">
        <v>2</v>
      </c>
      <c r="D427" s="30">
        <v>2</v>
      </c>
      <c r="E427" s="30">
        <v>1</v>
      </c>
      <c r="F427" s="30">
        <v>1</v>
      </c>
      <c r="G427" s="32">
        <v>0</v>
      </c>
    </row>
    <row r="428" spans="1:7" x14ac:dyDescent="0.25">
      <c r="A428" s="31" t="s">
        <v>137</v>
      </c>
      <c r="B428" s="28" t="s">
        <v>5</v>
      </c>
      <c r="C428" s="28">
        <v>1</v>
      </c>
      <c r="D428" s="28">
        <v>1</v>
      </c>
      <c r="E428" s="28">
        <v>1</v>
      </c>
      <c r="F428" s="28">
        <v>0</v>
      </c>
      <c r="G428" s="33">
        <v>0</v>
      </c>
    </row>
    <row r="429" spans="1:7" x14ac:dyDescent="0.25">
      <c r="A429" s="29" t="s">
        <v>81</v>
      </c>
      <c r="B429" s="30" t="s">
        <v>5</v>
      </c>
      <c r="C429" s="30">
        <v>2</v>
      </c>
      <c r="D429" s="30">
        <v>2</v>
      </c>
      <c r="E429" s="30">
        <v>1</v>
      </c>
      <c r="F429" s="30">
        <v>1</v>
      </c>
      <c r="G429" s="32">
        <v>0</v>
      </c>
    </row>
    <row r="430" spans="1:7" x14ac:dyDescent="0.25">
      <c r="A430" s="29" t="s">
        <v>82</v>
      </c>
      <c r="B430" s="30" t="s">
        <v>5</v>
      </c>
      <c r="C430" s="30">
        <v>1</v>
      </c>
      <c r="D430" s="30">
        <v>1</v>
      </c>
      <c r="E430" s="30">
        <f>0+E446</f>
        <v>1009</v>
      </c>
      <c r="F430" s="30">
        <f>1-C446+F446</f>
        <v>-1121</v>
      </c>
      <c r="G430" s="32">
        <v>0</v>
      </c>
    </row>
    <row r="431" spans="1:7" x14ac:dyDescent="0.25">
      <c r="A431" s="31" t="s">
        <v>120</v>
      </c>
      <c r="B431" s="28" t="s">
        <v>5</v>
      </c>
      <c r="C431" s="28">
        <v>2</v>
      </c>
      <c r="D431" s="28">
        <v>2</v>
      </c>
      <c r="E431" s="28">
        <v>2</v>
      </c>
      <c r="F431" s="28">
        <v>0</v>
      </c>
      <c r="G431" s="33">
        <v>0</v>
      </c>
    </row>
    <row r="432" spans="1:7" x14ac:dyDescent="0.25">
      <c r="A432" s="31" t="s">
        <v>47</v>
      </c>
      <c r="B432" s="28" t="s">
        <v>5</v>
      </c>
      <c r="C432" s="28">
        <v>1</v>
      </c>
      <c r="D432" s="28">
        <v>1</v>
      </c>
      <c r="E432" s="28">
        <v>1</v>
      </c>
      <c r="F432" s="28">
        <v>0</v>
      </c>
      <c r="G432" s="33">
        <v>0</v>
      </c>
    </row>
    <row r="433" spans="1:7" x14ac:dyDescent="0.25">
      <c r="A433" s="31" t="s">
        <v>174</v>
      </c>
      <c r="B433" s="28" t="s">
        <v>6</v>
      </c>
      <c r="C433" s="28">
        <v>88</v>
      </c>
      <c r="D433" s="28">
        <v>81</v>
      </c>
      <c r="E433" s="28">
        <f>30+E434</f>
        <v>1599</v>
      </c>
      <c r="F433" s="28">
        <f>53-C434+F434</f>
        <v>-1689</v>
      </c>
      <c r="G433" s="33">
        <v>0</v>
      </c>
    </row>
    <row r="434" spans="1:7" x14ac:dyDescent="0.25">
      <c r="A434" s="29" t="s">
        <v>177</v>
      </c>
      <c r="B434" s="30" t="s">
        <v>6</v>
      </c>
      <c r="C434" s="30">
        <v>16</v>
      </c>
      <c r="D434" s="30">
        <v>13</v>
      </c>
      <c r="E434" s="30">
        <f>2+E435</f>
        <v>1569</v>
      </c>
      <c r="F434" s="30">
        <f>13-C435+F435</f>
        <v>-1726</v>
      </c>
      <c r="G434" s="32">
        <v>0</v>
      </c>
    </row>
    <row r="435" spans="1:7" x14ac:dyDescent="0.25">
      <c r="A435" s="29" t="s">
        <v>25</v>
      </c>
      <c r="B435" s="30" t="s">
        <v>6</v>
      </c>
      <c r="C435" s="30">
        <v>65</v>
      </c>
      <c r="D435" s="30">
        <v>63</v>
      </c>
      <c r="E435" s="30">
        <f>35+E436</f>
        <v>1567</v>
      </c>
      <c r="F435" s="30">
        <f>28-C436+F436</f>
        <v>-1674</v>
      </c>
      <c r="G435" s="32">
        <v>1</v>
      </c>
    </row>
    <row r="436" spans="1:7" x14ac:dyDescent="0.25">
      <c r="A436" s="31" t="s">
        <v>50</v>
      </c>
      <c r="B436" s="28" t="s">
        <v>6</v>
      </c>
      <c r="C436" s="28">
        <v>63</v>
      </c>
      <c r="D436" s="28">
        <v>61</v>
      </c>
      <c r="E436" s="28">
        <f>29+E437</f>
        <v>1532</v>
      </c>
      <c r="F436" s="28">
        <f>32-C437+F437</f>
        <v>-1639</v>
      </c>
      <c r="G436" s="33">
        <v>0</v>
      </c>
    </row>
    <row r="437" spans="1:7" x14ac:dyDescent="0.25">
      <c r="A437" s="29" t="s">
        <v>168</v>
      </c>
      <c r="B437" s="30" t="s">
        <v>6</v>
      </c>
      <c r="C437" s="30">
        <v>75</v>
      </c>
      <c r="D437" s="30">
        <v>54</v>
      </c>
      <c r="E437" s="30">
        <f>30+E438</f>
        <v>1503</v>
      </c>
      <c r="F437" s="30">
        <f>29-C438+F438</f>
        <v>-1596</v>
      </c>
      <c r="G437" s="32">
        <v>0</v>
      </c>
    </row>
    <row r="438" spans="1:7" x14ac:dyDescent="0.25">
      <c r="A438" s="29" t="s">
        <v>167</v>
      </c>
      <c r="B438" s="30" t="s">
        <v>6</v>
      </c>
      <c r="C438" s="30">
        <v>58</v>
      </c>
      <c r="D438" s="30">
        <v>52</v>
      </c>
      <c r="E438" s="30">
        <f>32+E439</f>
        <v>1473</v>
      </c>
      <c r="F438" s="30">
        <f>20-C439+F439</f>
        <v>-1567</v>
      </c>
      <c r="G438" s="32">
        <v>0</v>
      </c>
    </row>
    <row r="439" spans="1:7" x14ac:dyDescent="0.25">
      <c r="A439" s="31" t="s">
        <v>51</v>
      </c>
      <c r="B439" s="28" t="s">
        <v>6</v>
      </c>
      <c r="C439" s="28">
        <v>38</v>
      </c>
      <c r="D439" s="28">
        <v>36</v>
      </c>
      <c r="E439" s="28">
        <f>20+E440</f>
        <v>1441</v>
      </c>
      <c r="F439" s="28">
        <f>16-C440+F440</f>
        <v>-1549</v>
      </c>
      <c r="G439" s="33">
        <v>0</v>
      </c>
    </row>
    <row r="440" spans="1:7" x14ac:dyDescent="0.25">
      <c r="A440" s="31" t="s">
        <v>52</v>
      </c>
      <c r="B440" s="28" t="s">
        <v>6</v>
      </c>
      <c r="C440" s="28">
        <v>210</v>
      </c>
      <c r="D440" s="28">
        <v>198</v>
      </c>
      <c r="E440" s="28">
        <f>150+E441</f>
        <v>1421</v>
      </c>
      <c r="F440" s="28">
        <f>48-D441+F441</f>
        <v>-1355</v>
      </c>
      <c r="G440" s="33">
        <v>0</v>
      </c>
    </row>
    <row r="441" spans="1:7" x14ac:dyDescent="0.25">
      <c r="A441" s="29" t="s">
        <v>53</v>
      </c>
      <c r="B441" s="30" t="s">
        <v>6</v>
      </c>
      <c r="C441" s="30">
        <v>93</v>
      </c>
      <c r="D441" s="30">
        <v>91</v>
      </c>
      <c r="E441" s="30">
        <f>53+E442</f>
        <v>1271</v>
      </c>
      <c r="F441" s="30">
        <f>39-C442+F442</f>
        <v>-1312</v>
      </c>
      <c r="G441" s="32">
        <v>0</v>
      </c>
    </row>
    <row r="442" spans="1:7" x14ac:dyDescent="0.25">
      <c r="A442" s="29" t="s">
        <v>26</v>
      </c>
      <c r="B442" s="30" t="s">
        <v>6</v>
      </c>
      <c r="C442" s="30">
        <v>168</v>
      </c>
      <c r="D442" s="30">
        <v>157</v>
      </c>
      <c r="E442" s="30">
        <f>88+E443</f>
        <v>1218</v>
      </c>
      <c r="F442" s="30">
        <f>71-C443+F443</f>
        <v>-1183</v>
      </c>
      <c r="G442" s="32">
        <v>1</v>
      </c>
    </row>
    <row r="443" spans="1:7" x14ac:dyDescent="0.25">
      <c r="A443" s="31" t="s">
        <v>54</v>
      </c>
      <c r="B443" s="28" t="s">
        <v>6</v>
      </c>
      <c r="C443" s="28">
        <v>125</v>
      </c>
      <c r="D443" s="28">
        <v>116</v>
      </c>
      <c r="E443" s="28">
        <f>46+E444</f>
        <v>1130</v>
      </c>
      <c r="F443" s="28">
        <f>72-C444+F444</f>
        <v>-1129</v>
      </c>
      <c r="G443" s="33">
        <v>1</v>
      </c>
    </row>
    <row r="444" spans="1:7" x14ac:dyDescent="0.25">
      <c r="A444" s="31" t="s">
        <v>27</v>
      </c>
      <c r="B444" s="28" t="s">
        <v>6</v>
      </c>
      <c r="C444" s="28">
        <v>104</v>
      </c>
      <c r="D444" s="28">
        <v>101</v>
      </c>
      <c r="E444" s="28">
        <f>50+E445</f>
        <v>1084</v>
      </c>
      <c r="F444" s="28">
        <f>52-C445+F445</f>
        <v>-1097</v>
      </c>
      <c r="G444" s="33">
        <v>1</v>
      </c>
    </row>
    <row r="445" spans="1:7" x14ac:dyDescent="0.25">
      <c r="A445" s="29" t="s">
        <v>169</v>
      </c>
      <c r="B445" s="30" t="s">
        <v>6</v>
      </c>
      <c r="C445" s="30">
        <v>127</v>
      </c>
      <c r="D445" s="30">
        <v>125</v>
      </c>
      <c r="E445" s="30">
        <f>25+E446</f>
        <v>1034</v>
      </c>
      <c r="F445" s="30">
        <f>100-C446+F446</f>
        <v>-1022</v>
      </c>
      <c r="G445" s="32">
        <v>0</v>
      </c>
    </row>
    <row r="446" spans="1:7" x14ac:dyDescent="0.25">
      <c r="A446" s="31" t="s">
        <v>55</v>
      </c>
      <c r="B446" s="28" t="s">
        <v>6</v>
      </c>
      <c r="C446" s="28">
        <v>21</v>
      </c>
      <c r="D446" s="28">
        <v>20</v>
      </c>
      <c r="E446" s="28">
        <f>8+E447</f>
        <v>1009</v>
      </c>
      <c r="F446" s="28">
        <f>13-C447+F447</f>
        <v>-1101</v>
      </c>
      <c r="G446" s="33">
        <v>0</v>
      </c>
    </row>
    <row r="447" spans="1:7" x14ac:dyDescent="0.25">
      <c r="A447" s="31" t="s">
        <v>24</v>
      </c>
      <c r="B447" s="28" t="s">
        <v>6</v>
      </c>
      <c r="C447" s="28">
        <v>455</v>
      </c>
      <c r="D447" s="28">
        <v>403</v>
      </c>
      <c r="E447" s="28">
        <f>162+E448</f>
        <v>1001</v>
      </c>
      <c r="F447" s="28">
        <f>259-C448+F448</f>
        <v>-659</v>
      </c>
      <c r="G447" s="33">
        <v>0</v>
      </c>
    </row>
    <row r="448" spans="1:7" x14ac:dyDescent="0.25">
      <c r="A448" s="31" t="s">
        <v>156</v>
      </c>
      <c r="B448" s="28" t="s">
        <v>6</v>
      </c>
      <c r="C448" s="28">
        <v>11</v>
      </c>
      <c r="D448" s="28">
        <v>11</v>
      </c>
      <c r="E448" s="28">
        <f>10+E449</f>
        <v>839</v>
      </c>
      <c r="F448" s="28">
        <f>1-C449+F449</f>
        <v>-907</v>
      </c>
      <c r="G448" s="33">
        <v>0</v>
      </c>
    </row>
    <row r="449" spans="1:7" x14ac:dyDescent="0.25">
      <c r="A449" s="29" t="s">
        <v>28</v>
      </c>
      <c r="B449" s="30" t="s">
        <v>6</v>
      </c>
      <c r="C449" s="30">
        <v>190</v>
      </c>
      <c r="D449" s="30">
        <v>178</v>
      </c>
      <c r="E449" s="30">
        <f>103+E450</f>
        <v>829</v>
      </c>
      <c r="F449" s="30">
        <f>79-C450+F450</f>
        <v>-718</v>
      </c>
      <c r="G449" s="32">
        <v>1</v>
      </c>
    </row>
    <row r="450" spans="1:7" x14ac:dyDescent="0.25">
      <c r="A450" s="31" t="s">
        <v>29</v>
      </c>
      <c r="B450" s="28" t="s">
        <v>6</v>
      </c>
      <c r="C450" s="28">
        <v>72</v>
      </c>
      <c r="D450" s="28">
        <v>72</v>
      </c>
      <c r="E450" s="28">
        <f>46+E451</f>
        <v>726</v>
      </c>
      <c r="F450" s="28">
        <f>26-C451+F451</f>
        <v>-725</v>
      </c>
      <c r="G450" s="33">
        <v>0</v>
      </c>
    </row>
    <row r="451" spans="1:7" x14ac:dyDescent="0.25">
      <c r="A451" s="29" t="s">
        <v>30</v>
      </c>
      <c r="B451" s="30" t="s">
        <v>6</v>
      </c>
      <c r="C451" s="30">
        <v>185</v>
      </c>
      <c r="D451" s="30">
        <v>175</v>
      </c>
      <c r="E451" s="30">
        <f>103+E452</f>
        <v>680</v>
      </c>
      <c r="F451" s="30">
        <f>74-C452+F452</f>
        <v>-566</v>
      </c>
      <c r="G451" s="32">
        <v>1</v>
      </c>
    </row>
    <row r="452" spans="1:7" x14ac:dyDescent="0.25">
      <c r="A452" s="31" t="s">
        <v>56</v>
      </c>
      <c r="B452" s="28" t="s">
        <v>6</v>
      </c>
      <c r="C452" s="28">
        <v>82</v>
      </c>
      <c r="D452" s="28">
        <v>77</v>
      </c>
      <c r="E452" s="28">
        <f>44+E453</f>
        <v>577</v>
      </c>
      <c r="F452" s="28">
        <f>33-C453+F453</f>
        <v>-558</v>
      </c>
      <c r="G452" s="33">
        <v>0</v>
      </c>
    </row>
    <row r="453" spans="1:7" x14ac:dyDescent="0.25">
      <c r="A453" s="31" t="s">
        <v>31</v>
      </c>
      <c r="B453" s="28" t="s">
        <v>6</v>
      </c>
      <c r="C453" s="28">
        <v>102</v>
      </c>
      <c r="D453" s="28">
        <v>91</v>
      </c>
      <c r="E453" s="28">
        <f>58+E454</f>
        <v>533</v>
      </c>
      <c r="F453" s="28">
        <f>34-C454+F454</f>
        <v>-489</v>
      </c>
      <c r="G453" s="33">
        <v>1</v>
      </c>
    </row>
    <row r="454" spans="1:7" x14ac:dyDescent="0.25">
      <c r="A454" s="29" t="s">
        <v>57</v>
      </c>
      <c r="B454" s="30" t="s">
        <v>6</v>
      </c>
      <c r="C454" s="30">
        <v>124</v>
      </c>
      <c r="D454" s="30">
        <v>111</v>
      </c>
      <c r="E454" s="30">
        <f>70+E455</f>
        <v>475</v>
      </c>
      <c r="F454" s="30">
        <f>42-C455+F455</f>
        <v>-399</v>
      </c>
      <c r="G454" s="32">
        <v>1</v>
      </c>
    </row>
    <row r="455" spans="1:7" x14ac:dyDescent="0.25">
      <c r="A455" s="31" t="s">
        <v>58</v>
      </c>
      <c r="B455" s="28" t="s">
        <v>6</v>
      </c>
      <c r="C455" s="28">
        <v>363</v>
      </c>
      <c r="D455" s="28">
        <v>354</v>
      </c>
      <c r="E455" s="28">
        <f>240+E456</f>
        <v>405</v>
      </c>
      <c r="F455" s="28">
        <f>115-C456+F456</f>
        <v>-78</v>
      </c>
      <c r="G455" s="33">
        <v>3</v>
      </c>
    </row>
    <row r="456" spans="1:7" x14ac:dyDescent="0.25">
      <c r="A456" s="31" t="s">
        <v>176</v>
      </c>
      <c r="B456" s="28" t="s">
        <v>6</v>
      </c>
      <c r="C456" s="28">
        <v>56</v>
      </c>
      <c r="D456" s="28">
        <v>52</v>
      </c>
      <c r="E456" s="28">
        <f>30+E457</f>
        <v>165</v>
      </c>
      <c r="F456" s="28">
        <f>22-C457+F457</f>
        <v>-137</v>
      </c>
      <c r="G456" s="33">
        <v>1</v>
      </c>
    </row>
    <row r="457" spans="1:7" x14ac:dyDescent="0.25">
      <c r="A457" s="31" t="s">
        <v>32</v>
      </c>
      <c r="B457" s="28" t="s">
        <v>6</v>
      </c>
      <c r="C457" s="28">
        <v>46</v>
      </c>
      <c r="D457" s="28">
        <v>46</v>
      </c>
      <c r="E457" s="28">
        <f>26+E458</f>
        <v>135</v>
      </c>
      <c r="F457" s="28">
        <f>20-C458+F458</f>
        <v>-113</v>
      </c>
      <c r="G457" s="33">
        <v>0</v>
      </c>
    </row>
    <row r="458" spans="1:7" x14ac:dyDescent="0.25">
      <c r="A458" s="31" t="s">
        <v>33</v>
      </c>
      <c r="B458" s="28" t="s">
        <v>6</v>
      </c>
      <c r="C458" s="28">
        <v>133</v>
      </c>
      <c r="D458" s="28">
        <v>126</v>
      </c>
      <c r="E458" s="28">
        <f>56+E459</f>
        <v>109</v>
      </c>
      <c r="F458" s="28">
        <f>72-C459+F459</f>
        <v>0</v>
      </c>
      <c r="G458" s="33">
        <v>1</v>
      </c>
    </row>
    <row r="459" spans="1:7" x14ac:dyDescent="0.25">
      <c r="A459" s="31" t="s">
        <v>220</v>
      </c>
      <c r="B459" s="28" t="s">
        <v>6</v>
      </c>
      <c r="C459" s="28">
        <v>232</v>
      </c>
      <c r="D459" s="28">
        <v>204</v>
      </c>
      <c r="E459" s="28">
        <f>52+E460</f>
        <v>53</v>
      </c>
      <c r="F459" s="28">
        <f>160-C460+F460</f>
        <v>160</v>
      </c>
      <c r="G459" s="33">
        <v>0</v>
      </c>
    </row>
    <row r="460" spans="1:7" x14ac:dyDescent="0.25">
      <c r="A460" s="31" t="s">
        <v>189</v>
      </c>
      <c r="B460" s="28" t="s">
        <v>6</v>
      </c>
      <c r="C460" s="28">
        <v>1</v>
      </c>
      <c r="D460" s="28">
        <v>1</v>
      </c>
      <c r="E460" s="28">
        <v>1</v>
      </c>
      <c r="F460" s="28">
        <v>1</v>
      </c>
      <c r="G460" s="33">
        <v>0</v>
      </c>
    </row>
    <row r="461" spans="1:7" x14ac:dyDescent="0.25">
      <c r="A461" s="29" t="s">
        <v>180</v>
      </c>
      <c r="B461" s="30" t="s">
        <v>6</v>
      </c>
      <c r="C461" s="30">
        <v>72</v>
      </c>
      <c r="D461" s="30">
        <v>67</v>
      </c>
      <c r="E461" s="30">
        <f>34+E462</f>
        <v>291</v>
      </c>
      <c r="F461" s="30">
        <f>34-C462+F462</f>
        <v>-232</v>
      </c>
      <c r="G461" s="32">
        <v>0</v>
      </c>
    </row>
    <row r="462" spans="1:7" x14ac:dyDescent="0.25">
      <c r="A462" s="29" t="s">
        <v>59</v>
      </c>
      <c r="B462" s="30" t="s">
        <v>6</v>
      </c>
      <c r="C462" s="30">
        <v>136</v>
      </c>
      <c r="D462" s="30">
        <v>131</v>
      </c>
      <c r="E462" s="30">
        <f>46+E463</f>
        <v>257</v>
      </c>
      <c r="F462" s="30">
        <f>86-C463+F463</f>
        <v>-130</v>
      </c>
      <c r="G462" s="32">
        <v>0</v>
      </c>
    </row>
    <row r="463" spans="1:7" x14ac:dyDescent="0.25">
      <c r="A463" s="31" t="s">
        <v>60</v>
      </c>
      <c r="B463" s="28" t="s">
        <v>6</v>
      </c>
      <c r="C463" s="28">
        <v>20</v>
      </c>
      <c r="D463" s="28">
        <v>20</v>
      </c>
      <c r="E463" s="28">
        <f>8+E464</f>
        <v>211</v>
      </c>
      <c r="F463" s="28">
        <f>12-C464+F464</f>
        <v>-196</v>
      </c>
      <c r="G463" s="33">
        <v>0</v>
      </c>
    </row>
    <row r="464" spans="1:7" x14ac:dyDescent="0.25">
      <c r="A464" s="31" t="s">
        <v>184</v>
      </c>
      <c r="B464" s="28" t="s">
        <v>6</v>
      </c>
      <c r="C464" s="28">
        <v>63</v>
      </c>
      <c r="D464" s="28">
        <v>62</v>
      </c>
      <c r="E464" s="28">
        <f>38+E465</f>
        <v>203</v>
      </c>
      <c r="F464" s="28">
        <f>25-C465+F465</f>
        <v>-145</v>
      </c>
      <c r="G464" s="33">
        <v>0</v>
      </c>
    </row>
    <row r="465" spans="1:7" x14ac:dyDescent="0.25">
      <c r="A465" s="29" t="s">
        <v>182</v>
      </c>
      <c r="B465" s="30" t="s">
        <v>6</v>
      </c>
      <c r="C465" s="30">
        <v>57</v>
      </c>
      <c r="D465" s="30">
        <v>56</v>
      </c>
      <c r="E465" s="30">
        <f>20+E471</f>
        <v>165</v>
      </c>
      <c r="F465" s="30">
        <f>37-C471+F471</f>
        <v>-113</v>
      </c>
      <c r="G465" s="32">
        <v>0</v>
      </c>
    </row>
    <row r="466" spans="1:7" x14ac:dyDescent="0.25">
      <c r="A466" s="29" t="s">
        <v>186</v>
      </c>
      <c r="B466" s="30" t="s">
        <v>6</v>
      </c>
      <c r="C466" s="30">
        <v>17</v>
      </c>
      <c r="D466" s="30">
        <v>16</v>
      </c>
      <c r="E466" s="30">
        <f>8+E477</f>
        <v>47</v>
      </c>
      <c r="F466" s="30">
        <f>8-C477+F477</f>
        <v>-33</v>
      </c>
      <c r="G466" s="32">
        <v>0</v>
      </c>
    </row>
    <row r="467" spans="1:7" x14ac:dyDescent="0.25">
      <c r="A467" s="31" t="s">
        <v>188</v>
      </c>
      <c r="B467" s="28" t="s">
        <v>6</v>
      </c>
      <c r="C467" s="28">
        <v>53</v>
      </c>
      <c r="D467" s="28">
        <v>47</v>
      </c>
      <c r="E467" s="28">
        <f>19+E479</f>
        <v>158</v>
      </c>
      <c r="F467" s="28">
        <f>29-C479+F479</f>
        <v>-115</v>
      </c>
      <c r="G467" s="33">
        <v>0</v>
      </c>
    </row>
    <row r="468" spans="1:7" x14ac:dyDescent="0.25">
      <c r="A468" s="29" t="s">
        <v>61</v>
      </c>
      <c r="B468" s="30" t="s">
        <v>6</v>
      </c>
      <c r="C468" s="30">
        <v>53</v>
      </c>
      <c r="D468" s="30">
        <v>49</v>
      </c>
      <c r="E468" s="30">
        <f>9+E477</f>
        <v>48</v>
      </c>
      <c r="F468" s="30">
        <f>42-C477+F477</f>
        <v>1</v>
      </c>
      <c r="G468" s="32">
        <v>0</v>
      </c>
    </row>
    <row r="469" spans="1:7" x14ac:dyDescent="0.25">
      <c r="A469" s="31" t="s">
        <v>181</v>
      </c>
      <c r="B469" s="28" t="s">
        <v>6</v>
      </c>
      <c r="C469" s="28">
        <v>50</v>
      </c>
      <c r="D469" s="28">
        <v>44</v>
      </c>
      <c r="E469" s="28">
        <f>18+E481</f>
        <v>185</v>
      </c>
      <c r="F469" s="28">
        <f>26-C481+F481</f>
        <v>-303</v>
      </c>
      <c r="G469" s="33">
        <v>2</v>
      </c>
    </row>
    <row r="470" spans="1:7" x14ac:dyDescent="0.25">
      <c r="A470" s="29" t="s">
        <v>62</v>
      </c>
      <c r="B470" s="30" t="s">
        <v>6</v>
      </c>
      <c r="C470" s="30">
        <v>23</v>
      </c>
      <c r="D470" s="30">
        <v>21</v>
      </c>
      <c r="E470" s="30">
        <f>9+E477</f>
        <v>48</v>
      </c>
      <c r="F470" s="30">
        <f>13-C477+F477</f>
        <v>-28</v>
      </c>
      <c r="G470" s="32">
        <v>0</v>
      </c>
    </row>
    <row r="471" spans="1:7" x14ac:dyDescent="0.25">
      <c r="A471" s="29" t="s">
        <v>187</v>
      </c>
      <c r="B471" s="30" t="s">
        <v>6</v>
      </c>
      <c r="C471" s="30">
        <v>12</v>
      </c>
      <c r="D471" s="30">
        <v>12</v>
      </c>
      <c r="E471" s="30">
        <f>6+E479</f>
        <v>145</v>
      </c>
      <c r="F471" s="30">
        <f>6-C479+F479</f>
        <v>-138</v>
      </c>
      <c r="G471" s="32">
        <v>0</v>
      </c>
    </row>
    <row r="472" spans="1:7" x14ac:dyDescent="0.25">
      <c r="A472" s="31" t="s">
        <v>63</v>
      </c>
      <c r="B472" s="28" t="s">
        <v>6</v>
      </c>
      <c r="C472" s="28">
        <v>68</v>
      </c>
      <c r="D472" s="28">
        <v>64</v>
      </c>
      <c r="E472" s="28">
        <f>10+E481</f>
        <v>177</v>
      </c>
      <c r="F472" s="28">
        <f>56-C481+F481</f>
        <v>-273</v>
      </c>
      <c r="G472" s="33">
        <v>0</v>
      </c>
    </row>
    <row r="473" spans="1:7" x14ac:dyDescent="0.25">
      <c r="A473" s="29" t="s">
        <v>190</v>
      </c>
      <c r="B473" s="30" t="s">
        <v>6</v>
      </c>
      <c r="C473" s="30">
        <v>3</v>
      </c>
      <c r="D473" s="30">
        <v>2</v>
      </c>
      <c r="E473" s="30">
        <v>1</v>
      </c>
      <c r="F473" s="30">
        <v>1</v>
      </c>
      <c r="G473" s="32">
        <v>0</v>
      </c>
    </row>
    <row r="474" spans="1:7" x14ac:dyDescent="0.25">
      <c r="A474" s="31" t="s">
        <v>64</v>
      </c>
      <c r="B474" s="28" t="s">
        <v>6</v>
      </c>
      <c r="C474" s="28">
        <v>100</v>
      </c>
      <c r="D474" s="28">
        <v>96</v>
      </c>
      <c r="E474" s="28">
        <f>18+E483</f>
        <v>177</v>
      </c>
      <c r="F474" s="28">
        <f>78-C483+F483</f>
        <v>-242</v>
      </c>
      <c r="G474" s="33">
        <v>0</v>
      </c>
    </row>
    <row r="475" spans="1:7" x14ac:dyDescent="0.25">
      <c r="A475" s="31" t="s">
        <v>185</v>
      </c>
      <c r="B475" s="28" t="s">
        <v>6</v>
      </c>
      <c r="C475" s="28">
        <v>20</v>
      </c>
      <c r="D475" s="28">
        <v>20</v>
      </c>
      <c r="E475" s="28">
        <f>6+E484</f>
        <v>65</v>
      </c>
      <c r="F475" s="28">
        <f>14-C484+F484</f>
        <v>-45</v>
      </c>
      <c r="G475" s="33">
        <v>0</v>
      </c>
    </row>
    <row r="476" spans="1:7" x14ac:dyDescent="0.25">
      <c r="A476" s="29" t="s">
        <v>183</v>
      </c>
      <c r="B476" s="30" t="s">
        <v>6</v>
      </c>
      <c r="C476" s="30">
        <v>15</v>
      </c>
      <c r="D476" s="30">
        <v>15</v>
      </c>
      <c r="E476" s="30">
        <f>5+E486</f>
        <v>89</v>
      </c>
      <c r="F476" s="30">
        <f>10-C486+F486</f>
        <v>-76</v>
      </c>
      <c r="G476" s="32">
        <v>0</v>
      </c>
    </row>
    <row r="477" spans="1:7" x14ac:dyDescent="0.25">
      <c r="A477" s="31" t="s">
        <v>136</v>
      </c>
      <c r="B477" s="28" t="s">
        <v>6</v>
      </c>
      <c r="C477" s="28">
        <v>45</v>
      </c>
      <c r="D477" s="28">
        <v>43</v>
      </c>
      <c r="E477" s="28">
        <v>39</v>
      </c>
      <c r="F477" s="28">
        <v>4</v>
      </c>
      <c r="G477" s="33">
        <v>0</v>
      </c>
    </row>
    <row r="478" spans="1:7" x14ac:dyDescent="0.25">
      <c r="A478" s="29" t="s">
        <v>65</v>
      </c>
      <c r="B478" s="30" t="s">
        <v>6</v>
      </c>
      <c r="C478" s="30">
        <v>18</v>
      </c>
      <c r="D478" s="30">
        <v>17</v>
      </c>
      <c r="E478" s="30">
        <f>9+E487</f>
        <v>145</v>
      </c>
      <c r="F478" s="30">
        <f>9-C487+F487</f>
        <v>-290</v>
      </c>
      <c r="G478" s="32">
        <v>0</v>
      </c>
    </row>
    <row r="479" spans="1:7" x14ac:dyDescent="0.25">
      <c r="A479" s="31" t="s">
        <v>66</v>
      </c>
      <c r="B479" s="28" t="s">
        <v>6</v>
      </c>
      <c r="C479" s="28">
        <v>72</v>
      </c>
      <c r="D479" s="28">
        <v>69</v>
      </c>
      <c r="E479" s="28">
        <f>55+E486</f>
        <v>139</v>
      </c>
      <c r="F479" s="28">
        <f>14-C486+F486</f>
        <v>-72</v>
      </c>
      <c r="G479" s="33">
        <v>0</v>
      </c>
    </row>
    <row r="480" spans="1:7" x14ac:dyDescent="0.25">
      <c r="A480" s="31" t="s">
        <v>34</v>
      </c>
      <c r="B480" s="28" t="s">
        <v>6</v>
      </c>
      <c r="C480" s="28">
        <v>5</v>
      </c>
      <c r="D480" s="28">
        <v>5</v>
      </c>
      <c r="E480" s="28">
        <f>1+E491</f>
        <v>16</v>
      </c>
      <c r="F480" s="28">
        <f>4-C491+F491</f>
        <v>-14</v>
      </c>
      <c r="G480" s="33">
        <v>0</v>
      </c>
    </row>
    <row r="481" spans="1:7" x14ac:dyDescent="0.25">
      <c r="A481" s="31" t="s">
        <v>67</v>
      </c>
      <c r="B481" s="28" t="s">
        <v>6</v>
      </c>
      <c r="C481" s="28">
        <v>23</v>
      </c>
      <c r="D481" s="28">
        <v>22</v>
      </c>
      <c r="E481" s="28">
        <f>15+E493</f>
        <v>167</v>
      </c>
      <c r="F481" s="28">
        <f>7-C493+F493</f>
        <v>-306</v>
      </c>
      <c r="G481" s="33">
        <v>0</v>
      </c>
    </row>
    <row r="482" spans="1:7" x14ac:dyDescent="0.25">
      <c r="A482" s="31" t="s">
        <v>35</v>
      </c>
      <c r="B482" s="28" t="s">
        <v>6</v>
      </c>
      <c r="C482" s="28">
        <v>50</v>
      </c>
      <c r="D482" s="28">
        <v>48</v>
      </c>
      <c r="E482" s="28">
        <f>37+E492</f>
        <v>90</v>
      </c>
      <c r="F482" s="28">
        <f>11-C492+F492</f>
        <v>-42</v>
      </c>
      <c r="G482" s="33">
        <v>0</v>
      </c>
    </row>
    <row r="483" spans="1:7" x14ac:dyDescent="0.25">
      <c r="A483" s="31" t="s">
        <v>178</v>
      </c>
      <c r="B483" s="28" t="s">
        <v>6</v>
      </c>
      <c r="C483" s="28">
        <v>18</v>
      </c>
      <c r="D483" s="28">
        <v>18</v>
      </c>
      <c r="E483" s="28">
        <f>7+E493</f>
        <v>159</v>
      </c>
      <c r="F483" s="28">
        <f>11-C493+F493</f>
        <v>-302</v>
      </c>
      <c r="G483" s="33">
        <v>0</v>
      </c>
    </row>
    <row r="484" spans="1:7" x14ac:dyDescent="0.25">
      <c r="A484" s="31" t="s">
        <v>68</v>
      </c>
      <c r="B484" s="28" t="s">
        <v>6</v>
      </c>
      <c r="C484" s="28">
        <v>8</v>
      </c>
      <c r="D484" s="28">
        <v>8</v>
      </c>
      <c r="E484" s="28">
        <f>6+E492</f>
        <v>59</v>
      </c>
      <c r="F484" s="28">
        <f>2-C492+F492</f>
        <v>-51</v>
      </c>
      <c r="G484" s="33">
        <v>0</v>
      </c>
    </row>
    <row r="485" spans="1:7" x14ac:dyDescent="0.25">
      <c r="A485" s="31" t="s">
        <v>36</v>
      </c>
      <c r="B485" s="28" t="s">
        <v>6</v>
      </c>
      <c r="C485" s="28">
        <v>24</v>
      </c>
      <c r="D485" s="28">
        <v>21</v>
      </c>
      <c r="E485" s="28">
        <f>12+E499</f>
        <v>143</v>
      </c>
      <c r="F485" s="28">
        <f>9-C499+F499</f>
        <v>-283</v>
      </c>
      <c r="G485" s="33">
        <v>1</v>
      </c>
    </row>
    <row r="486" spans="1:7" x14ac:dyDescent="0.25">
      <c r="A486" s="31" t="s">
        <v>137</v>
      </c>
      <c r="B486" s="28" t="s">
        <v>6</v>
      </c>
      <c r="C486" s="28">
        <v>39</v>
      </c>
      <c r="D486" s="28">
        <v>39</v>
      </c>
      <c r="E486" s="28">
        <f>25+E495</f>
        <v>84</v>
      </c>
      <c r="F486" s="28">
        <f>14-C495+F495</f>
        <v>-47</v>
      </c>
      <c r="G486" s="33">
        <v>0</v>
      </c>
    </row>
    <row r="487" spans="1:7" x14ac:dyDescent="0.25">
      <c r="A487" s="29" t="s">
        <v>175</v>
      </c>
      <c r="B487" s="30" t="s">
        <v>6</v>
      </c>
      <c r="C487" s="30">
        <v>9</v>
      </c>
      <c r="D487" s="30">
        <v>7</v>
      </c>
      <c r="E487" s="30">
        <f>5+E499</f>
        <v>136</v>
      </c>
      <c r="F487" s="30">
        <f>2-C499+F499</f>
        <v>-290</v>
      </c>
      <c r="G487" s="32">
        <v>0</v>
      </c>
    </row>
    <row r="488" spans="1:7" x14ac:dyDescent="0.25">
      <c r="A488" s="31" t="s">
        <v>37</v>
      </c>
      <c r="B488" s="28" t="s">
        <v>6</v>
      </c>
      <c r="C488" s="28">
        <v>48</v>
      </c>
      <c r="D488" s="28">
        <v>34</v>
      </c>
      <c r="E488" s="28">
        <f>23+E499</f>
        <v>154</v>
      </c>
      <c r="F488" s="28">
        <f>12-C499+F499</f>
        <v>-280</v>
      </c>
      <c r="G488" s="33">
        <v>0</v>
      </c>
    </row>
    <row r="489" spans="1:7" x14ac:dyDescent="0.25">
      <c r="A489" s="29" t="s">
        <v>69</v>
      </c>
      <c r="B489" s="30" t="s">
        <v>6</v>
      </c>
      <c r="C489" s="30">
        <v>42</v>
      </c>
      <c r="D489" s="30">
        <v>39</v>
      </c>
      <c r="E489" s="30">
        <f>34+E498</f>
        <v>124</v>
      </c>
      <c r="F489" s="30">
        <f>5-C498+F498</f>
        <v>-247</v>
      </c>
      <c r="G489" s="32">
        <v>0</v>
      </c>
    </row>
    <row r="490" spans="1:7" x14ac:dyDescent="0.25">
      <c r="A490" s="29" t="s">
        <v>70</v>
      </c>
      <c r="B490" s="30" t="s">
        <v>6</v>
      </c>
      <c r="C490" s="30">
        <v>19</v>
      </c>
      <c r="D490" s="30">
        <v>19</v>
      </c>
      <c r="E490" s="30">
        <f>14+E501</f>
        <v>60</v>
      </c>
      <c r="F490" s="30">
        <f>5-C501+F501</f>
        <v>-40</v>
      </c>
      <c r="G490" s="32">
        <v>0</v>
      </c>
    </row>
    <row r="491" spans="1:7" x14ac:dyDescent="0.25">
      <c r="A491" s="29" t="s">
        <v>38</v>
      </c>
      <c r="B491" s="30" t="s">
        <v>6</v>
      </c>
      <c r="C491" s="30">
        <v>21</v>
      </c>
      <c r="D491" s="30">
        <v>18</v>
      </c>
      <c r="E491" s="30">
        <f>14+E500</f>
        <v>15</v>
      </c>
      <c r="F491" s="30">
        <f>4-C500+F500</f>
        <v>3</v>
      </c>
      <c r="G491" s="32">
        <v>0</v>
      </c>
    </row>
    <row r="492" spans="1:7" x14ac:dyDescent="0.25">
      <c r="A492" s="31" t="s">
        <v>71</v>
      </c>
      <c r="B492" s="28" t="s">
        <v>6</v>
      </c>
      <c r="C492" s="28">
        <v>9</v>
      </c>
      <c r="D492" s="28">
        <v>8</v>
      </c>
      <c r="E492" s="28">
        <f>7+E501</f>
        <v>53</v>
      </c>
      <c r="F492" s="28">
        <f>1-C501+F501</f>
        <v>-44</v>
      </c>
      <c r="G492" s="33">
        <v>0</v>
      </c>
    </row>
    <row r="493" spans="1:7" x14ac:dyDescent="0.25">
      <c r="A493" s="31" t="s">
        <v>72</v>
      </c>
      <c r="B493" s="28" t="s">
        <v>6</v>
      </c>
      <c r="C493" s="28">
        <v>20</v>
      </c>
      <c r="D493" s="28">
        <v>18</v>
      </c>
      <c r="E493" s="28">
        <f>13+E505</f>
        <v>152</v>
      </c>
      <c r="F493" s="28">
        <f>5-C505+F505</f>
        <v>-293</v>
      </c>
      <c r="G493" s="33">
        <v>0</v>
      </c>
    </row>
    <row r="494" spans="1:7" x14ac:dyDescent="0.25">
      <c r="A494" s="29" t="s">
        <v>73</v>
      </c>
      <c r="B494" s="30" t="s">
        <v>6</v>
      </c>
      <c r="C494" s="30">
        <v>96</v>
      </c>
      <c r="D494" s="30">
        <v>95</v>
      </c>
      <c r="E494" s="30">
        <f>90+E505</f>
        <v>229</v>
      </c>
      <c r="F494" s="30">
        <f>5-C505+F505</f>
        <v>-293</v>
      </c>
      <c r="G494" s="32">
        <v>0</v>
      </c>
    </row>
    <row r="495" spans="1:7" x14ac:dyDescent="0.25">
      <c r="A495" s="29" t="s">
        <v>74</v>
      </c>
      <c r="B495" s="30" t="s">
        <v>6</v>
      </c>
      <c r="C495" s="30">
        <v>17</v>
      </c>
      <c r="D495" s="30">
        <v>17</v>
      </c>
      <c r="E495" s="30">
        <f>12+E504</f>
        <v>59</v>
      </c>
      <c r="F495" s="30">
        <f>5-C504+F504</f>
        <v>-44</v>
      </c>
      <c r="G495" s="32">
        <v>0</v>
      </c>
    </row>
    <row r="496" spans="1:7" x14ac:dyDescent="0.25">
      <c r="A496" s="29" t="s">
        <v>138</v>
      </c>
      <c r="B496" s="30" t="s">
        <v>6</v>
      </c>
      <c r="C496" s="30">
        <v>50</v>
      </c>
      <c r="D496" s="30">
        <v>47</v>
      </c>
      <c r="E496" s="30">
        <f>44+E508</f>
        <v>136</v>
      </c>
      <c r="F496" s="30">
        <f>3-C508+F508</f>
        <v>-106</v>
      </c>
      <c r="G496" s="32">
        <v>3</v>
      </c>
    </row>
    <row r="497" spans="1:7" x14ac:dyDescent="0.25">
      <c r="A497" s="31" t="s">
        <v>75</v>
      </c>
      <c r="B497" s="28" t="s">
        <v>6</v>
      </c>
      <c r="C497" s="28">
        <v>6</v>
      </c>
      <c r="D497" s="28">
        <v>6</v>
      </c>
      <c r="E497" s="28">
        <v>2</v>
      </c>
      <c r="F497" s="28">
        <v>4</v>
      </c>
      <c r="G497" s="33">
        <v>0</v>
      </c>
    </row>
    <row r="498" spans="1:7" x14ac:dyDescent="0.25">
      <c r="A498" s="31" t="s">
        <v>76</v>
      </c>
      <c r="B498" s="28" t="s">
        <v>6</v>
      </c>
      <c r="C498" s="28">
        <v>14</v>
      </c>
      <c r="D498" s="28">
        <v>13</v>
      </c>
      <c r="E498" s="28">
        <f>7+E506</f>
        <v>90</v>
      </c>
      <c r="F498" s="28">
        <f>6-C506+F506</f>
        <v>-238</v>
      </c>
      <c r="G498" s="33">
        <v>1</v>
      </c>
    </row>
    <row r="499" spans="1:7" x14ac:dyDescent="0.25">
      <c r="A499" s="29" t="s">
        <v>77</v>
      </c>
      <c r="B499" s="30" t="s">
        <v>6</v>
      </c>
      <c r="C499" s="30">
        <v>21</v>
      </c>
      <c r="D499" s="30">
        <v>19</v>
      </c>
      <c r="E499" s="30">
        <f>12+E509</f>
        <v>131</v>
      </c>
      <c r="F499" s="30">
        <f>7-C509+F509</f>
        <v>-271</v>
      </c>
      <c r="G499" s="32">
        <v>0</v>
      </c>
    </row>
    <row r="500" spans="1:7" x14ac:dyDescent="0.25">
      <c r="A500" s="31" t="s">
        <v>162</v>
      </c>
      <c r="B500" s="28" t="s">
        <v>6</v>
      </c>
      <c r="C500" s="28">
        <v>1</v>
      </c>
      <c r="D500" s="28">
        <v>1</v>
      </c>
      <c r="E500" s="28">
        <v>1</v>
      </c>
      <c r="F500" s="28">
        <v>0</v>
      </c>
      <c r="G500" s="33">
        <v>0</v>
      </c>
    </row>
    <row r="501" spans="1:7" x14ac:dyDescent="0.25">
      <c r="A501" s="29" t="s">
        <v>139</v>
      </c>
      <c r="B501" s="30" t="s">
        <v>6</v>
      </c>
      <c r="C501" s="30">
        <v>8</v>
      </c>
      <c r="D501" s="30">
        <v>7</v>
      </c>
      <c r="E501" s="30">
        <f>5+E510</f>
        <v>46</v>
      </c>
      <c r="F501" s="30">
        <f>3-C510+F510</f>
        <v>-37</v>
      </c>
      <c r="G501" s="32">
        <v>0</v>
      </c>
    </row>
    <row r="502" spans="1:7" x14ac:dyDescent="0.25">
      <c r="A502" s="31" t="s">
        <v>78</v>
      </c>
      <c r="B502" s="28" t="s">
        <v>6</v>
      </c>
      <c r="C502" s="28">
        <v>66</v>
      </c>
      <c r="D502" s="28">
        <v>66</v>
      </c>
      <c r="E502" s="28">
        <f>57+E510</f>
        <v>98</v>
      </c>
      <c r="F502" s="28">
        <f>9-C510+F510</f>
        <v>-31</v>
      </c>
      <c r="G502" s="33">
        <v>0</v>
      </c>
    </row>
    <row r="503" spans="1:7" x14ac:dyDescent="0.25">
      <c r="A503" s="31" t="s">
        <v>79</v>
      </c>
      <c r="B503" s="28" t="s">
        <v>6</v>
      </c>
      <c r="C503" s="28">
        <v>21</v>
      </c>
      <c r="D503" s="28">
        <v>20</v>
      </c>
      <c r="E503" s="28">
        <f>13+E512</f>
        <v>89</v>
      </c>
      <c r="F503" s="28">
        <f>7-C512+F512</f>
        <v>-225</v>
      </c>
      <c r="G503" s="33">
        <v>0</v>
      </c>
    </row>
    <row r="504" spans="1:7" x14ac:dyDescent="0.25">
      <c r="A504" s="31" t="s">
        <v>39</v>
      </c>
      <c r="B504" s="28" t="s">
        <v>6</v>
      </c>
      <c r="C504" s="28">
        <v>54</v>
      </c>
      <c r="D504" s="28">
        <v>51</v>
      </c>
      <c r="E504" s="28">
        <f>40+E516</f>
        <v>47</v>
      </c>
      <c r="F504" s="28">
        <f>12-C516+F516</f>
        <v>5</v>
      </c>
      <c r="G504" s="33">
        <v>1</v>
      </c>
    </row>
    <row r="505" spans="1:7" x14ac:dyDescent="0.25">
      <c r="A505" s="31" t="s">
        <v>80</v>
      </c>
      <c r="B505" s="28" t="s">
        <v>6</v>
      </c>
      <c r="C505" s="28">
        <v>78</v>
      </c>
      <c r="D505" s="28">
        <v>77</v>
      </c>
      <c r="E505" s="28">
        <f>69+E519</f>
        <v>139</v>
      </c>
      <c r="F505" s="28">
        <f>8-C519+F519</f>
        <v>-220</v>
      </c>
      <c r="G505" s="33">
        <v>0</v>
      </c>
    </row>
    <row r="506" spans="1:7" x14ac:dyDescent="0.25">
      <c r="A506" s="31" t="s">
        <v>140</v>
      </c>
      <c r="B506" s="28" t="s">
        <v>6</v>
      </c>
      <c r="C506" s="28">
        <v>7</v>
      </c>
      <c r="D506" s="28">
        <v>7</v>
      </c>
      <c r="E506" s="28">
        <f>5+E514</f>
        <v>83</v>
      </c>
      <c r="F506" s="28">
        <f>2-C514+F514</f>
        <v>-237</v>
      </c>
      <c r="G506" s="33">
        <v>0</v>
      </c>
    </row>
    <row r="507" spans="1:7" x14ac:dyDescent="0.25">
      <c r="A507" s="29" t="s">
        <v>81</v>
      </c>
      <c r="B507" s="30" t="s">
        <v>6</v>
      </c>
      <c r="C507" s="30">
        <v>3</v>
      </c>
      <c r="D507" s="30">
        <v>2</v>
      </c>
      <c r="E507" s="30">
        <f>0+E514</f>
        <v>78</v>
      </c>
      <c r="F507" s="30">
        <f>2-C514+F514</f>
        <v>-237</v>
      </c>
      <c r="G507" s="32">
        <v>0</v>
      </c>
    </row>
    <row r="508" spans="1:7" x14ac:dyDescent="0.25">
      <c r="A508" s="29" t="s">
        <v>82</v>
      </c>
      <c r="B508" s="30" t="s">
        <v>6</v>
      </c>
      <c r="C508" s="30">
        <v>57</v>
      </c>
      <c r="D508" s="30">
        <v>56</v>
      </c>
      <c r="E508" s="30">
        <f>46+E521</f>
        <v>92</v>
      </c>
      <c r="F508" s="30">
        <f>10-C521+F521</f>
        <v>-52</v>
      </c>
      <c r="G508" s="32">
        <v>0</v>
      </c>
    </row>
    <row r="509" spans="1:7" x14ac:dyDescent="0.25">
      <c r="A509" s="29" t="s">
        <v>141</v>
      </c>
      <c r="B509" s="30" t="s">
        <v>6</v>
      </c>
      <c r="C509" s="30">
        <v>68</v>
      </c>
      <c r="D509" s="30">
        <v>67</v>
      </c>
      <c r="E509" s="30">
        <f>49+E519</f>
        <v>119</v>
      </c>
      <c r="F509" s="30">
        <f>18-C519+F519</f>
        <v>-210</v>
      </c>
      <c r="G509" s="32">
        <v>1</v>
      </c>
    </row>
    <row r="510" spans="1:7" x14ac:dyDescent="0.25">
      <c r="A510" s="29" t="s">
        <v>83</v>
      </c>
      <c r="B510" s="30" t="s">
        <v>6</v>
      </c>
      <c r="C510" s="30">
        <v>52</v>
      </c>
      <c r="D510" s="30">
        <v>51</v>
      </c>
      <c r="E510" s="30">
        <f>27+E522</f>
        <v>41</v>
      </c>
      <c r="F510" s="30">
        <f>24-C522+F522</f>
        <v>12</v>
      </c>
      <c r="G510" s="32">
        <v>0</v>
      </c>
    </row>
    <row r="511" spans="1:7" x14ac:dyDescent="0.25">
      <c r="A511" s="31" t="s">
        <v>84</v>
      </c>
      <c r="B511" s="28" t="s">
        <v>6</v>
      </c>
      <c r="C511" s="28">
        <v>3</v>
      </c>
      <c r="D511" s="28">
        <v>3</v>
      </c>
      <c r="E511" s="28">
        <v>3</v>
      </c>
      <c r="F511" s="28">
        <v>0</v>
      </c>
      <c r="G511" s="33">
        <v>0</v>
      </c>
    </row>
    <row r="512" spans="1:7" x14ac:dyDescent="0.25">
      <c r="A512" s="29" t="s">
        <v>85</v>
      </c>
      <c r="B512" s="30" t="s">
        <v>6</v>
      </c>
      <c r="C512" s="30">
        <v>30</v>
      </c>
      <c r="D512" s="30">
        <v>30</v>
      </c>
      <c r="E512" s="30">
        <f>14+E523</f>
        <v>76</v>
      </c>
      <c r="F512" s="30">
        <f>16-C523+F523</f>
        <v>-202</v>
      </c>
      <c r="G512" s="32">
        <v>0</v>
      </c>
    </row>
    <row r="513" spans="1:7" x14ac:dyDescent="0.25">
      <c r="A513" s="31" t="s">
        <v>171</v>
      </c>
      <c r="B513" s="28" t="s">
        <v>6</v>
      </c>
      <c r="C513" s="28">
        <v>34</v>
      </c>
      <c r="D513" s="28">
        <v>32</v>
      </c>
      <c r="E513" s="28">
        <f>22+E523</f>
        <v>84</v>
      </c>
      <c r="F513" s="28">
        <f>11-C523+F523</f>
        <v>-207</v>
      </c>
      <c r="G513" s="33">
        <v>0</v>
      </c>
    </row>
    <row r="514" spans="1:7" x14ac:dyDescent="0.25">
      <c r="A514" s="31" t="s">
        <v>86</v>
      </c>
      <c r="B514" s="28" t="s">
        <v>6</v>
      </c>
      <c r="C514" s="28">
        <v>33</v>
      </c>
      <c r="D514" s="28">
        <v>28</v>
      </c>
      <c r="E514" s="28">
        <f>16+E523</f>
        <v>78</v>
      </c>
      <c r="F514" s="28">
        <f>12-C523+F523</f>
        <v>-206</v>
      </c>
      <c r="G514" s="33">
        <v>1</v>
      </c>
    </row>
    <row r="515" spans="1:7" x14ac:dyDescent="0.25">
      <c r="A515" s="31" t="s">
        <v>87</v>
      </c>
      <c r="B515" s="28" t="s">
        <v>6</v>
      </c>
      <c r="C515" s="28">
        <v>29</v>
      </c>
      <c r="D515" s="28">
        <v>29</v>
      </c>
      <c r="E515" s="28">
        <v>15</v>
      </c>
      <c r="F515" s="28">
        <v>14</v>
      </c>
      <c r="G515" s="33">
        <v>0</v>
      </c>
    </row>
    <row r="516" spans="1:7" x14ac:dyDescent="0.25">
      <c r="A516" s="29" t="s">
        <v>88</v>
      </c>
      <c r="B516" s="30" t="s">
        <v>6</v>
      </c>
      <c r="C516" s="30">
        <v>8</v>
      </c>
      <c r="D516" s="30">
        <v>8</v>
      </c>
      <c r="E516" s="30">
        <v>7</v>
      </c>
      <c r="F516" s="30">
        <v>1</v>
      </c>
      <c r="G516" s="32">
        <v>0</v>
      </c>
    </row>
    <row r="517" spans="1:7" x14ac:dyDescent="0.25">
      <c r="A517" s="31" t="s">
        <v>89</v>
      </c>
      <c r="B517" s="28" t="s">
        <v>6</v>
      </c>
      <c r="C517" s="28">
        <v>2</v>
      </c>
      <c r="D517" s="28">
        <v>2</v>
      </c>
      <c r="E517" s="28">
        <v>1</v>
      </c>
      <c r="F517" s="28">
        <v>1</v>
      </c>
      <c r="G517" s="33">
        <v>0</v>
      </c>
    </row>
    <row r="518" spans="1:7" x14ac:dyDescent="0.25">
      <c r="A518" s="29" t="s">
        <v>142</v>
      </c>
      <c r="B518" s="30" t="s">
        <v>6</v>
      </c>
      <c r="C518" s="30">
        <v>27</v>
      </c>
      <c r="D518" s="30">
        <v>27</v>
      </c>
      <c r="E518" s="30">
        <f>24+E520</f>
        <v>43</v>
      </c>
      <c r="F518" s="30">
        <f>3-C520+F520</f>
        <v>-17</v>
      </c>
      <c r="G518" s="32">
        <v>0</v>
      </c>
    </row>
    <row r="519" spans="1:7" x14ac:dyDescent="0.25">
      <c r="A519" s="31" t="s">
        <v>143</v>
      </c>
      <c r="B519" s="28" t="s">
        <v>6</v>
      </c>
      <c r="C519" s="28">
        <v>10</v>
      </c>
      <c r="D519" s="28">
        <v>8</v>
      </c>
      <c r="E519" s="28">
        <f>7+E524</f>
        <v>70</v>
      </c>
      <c r="F519" s="28">
        <f>2-C524+F524</f>
        <v>-218</v>
      </c>
      <c r="G519" s="33">
        <v>0</v>
      </c>
    </row>
    <row r="520" spans="1:7" x14ac:dyDescent="0.25">
      <c r="A520" s="31" t="s">
        <v>144</v>
      </c>
      <c r="B520" s="28" t="s">
        <v>6</v>
      </c>
      <c r="C520" s="28">
        <v>13</v>
      </c>
      <c r="D520" s="28">
        <v>13</v>
      </c>
      <c r="E520" s="28">
        <f>9+E531</f>
        <v>19</v>
      </c>
      <c r="F520" s="28">
        <f>4-C531+F531</f>
        <v>-7</v>
      </c>
      <c r="G520" s="33">
        <v>0</v>
      </c>
    </row>
    <row r="521" spans="1:7" x14ac:dyDescent="0.25">
      <c r="A521" s="31" t="s">
        <v>90</v>
      </c>
      <c r="B521" s="28" t="s">
        <v>6</v>
      </c>
      <c r="C521" s="28">
        <v>11</v>
      </c>
      <c r="D521" s="28">
        <v>11</v>
      </c>
      <c r="E521" s="28">
        <f>7+E525</f>
        <v>46</v>
      </c>
      <c r="F521" s="28">
        <f>4-C525+F525</f>
        <v>-51</v>
      </c>
      <c r="G521" s="33">
        <v>0</v>
      </c>
    </row>
    <row r="522" spans="1:7" x14ac:dyDescent="0.25">
      <c r="A522" s="31" t="s">
        <v>40</v>
      </c>
      <c r="B522" s="28" t="s">
        <v>6</v>
      </c>
      <c r="C522" s="28">
        <v>14</v>
      </c>
      <c r="D522" s="28">
        <v>14</v>
      </c>
      <c r="E522" s="28">
        <v>14</v>
      </c>
      <c r="F522" s="28">
        <v>2</v>
      </c>
      <c r="G522" s="33">
        <v>0</v>
      </c>
    </row>
    <row r="523" spans="1:7" x14ac:dyDescent="0.25">
      <c r="A523" s="29" t="s">
        <v>91</v>
      </c>
      <c r="B523" s="30" t="s">
        <v>6</v>
      </c>
      <c r="C523" s="30">
        <v>16</v>
      </c>
      <c r="D523" s="30">
        <v>16</v>
      </c>
      <c r="E523" s="30">
        <f>9+E534</f>
        <v>62</v>
      </c>
      <c r="F523" s="30">
        <f>7-C534+F534</f>
        <v>-202</v>
      </c>
      <c r="G523" s="32">
        <v>0</v>
      </c>
    </row>
    <row r="524" spans="1:7" x14ac:dyDescent="0.25">
      <c r="A524" s="29" t="s">
        <v>145</v>
      </c>
      <c r="B524" s="30" t="s">
        <v>6</v>
      </c>
      <c r="C524" s="30">
        <v>16</v>
      </c>
      <c r="D524" s="30">
        <v>15</v>
      </c>
      <c r="E524" s="30">
        <f>10+E534</f>
        <v>63</v>
      </c>
      <c r="F524" s="30">
        <f>5-C534+F534</f>
        <v>-204</v>
      </c>
      <c r="G524" s="32">
        <v>0</v>
      </c>
    </row>
    <row r="525" spans="1:7" x14ac:dyDescent="0.25">
      <c r="A525" s="31" t="s">
        <v>92</v>
      </c>
      <c r="B525" s="28" t="s">
        <v>6</v>
      </c>
      <c r="C525" s="28">
        <v>44</v>
      </c>
      <c r="D525" s="28">
        <v>30</v>
      </c>
      <c r="E525" s="28">
        <f>23+E535</f>
        <v>39</v>
      </c>
      <c r="F525" s="28">
        <f>7-C535+F535</f>
        <v>-11</v>
      </c>
      <c r="G525" s="33">
        <v>0</v>
      </c>
    </row>
    <row r="526" spans="1:7" x14ac:dyDescent="0.25">
      <c r="A526" s="31" t="s">
        <v>93</v>
      </c>
      <c r="B526" s="28" t="s">
        <v>6</v>
      </c>
      <c r="C526" s="28">
        <v>84</v>
      </c>
      <c r="D526" s="28">
        <v>52</v>
      </c>
      <c r="E526" s="28">
        <f>41+E533</f>
        <v>45</v>
      </c>
      <c r="F526" s="28">
        <f>21-C533+F533</f>
        <v>16</v>
      </c>
      <c r="G526" s="33">
        <v>1</v>
      </c>
    </row>
    <row r="527" spans="1:7" x14ac:dyDescent="0.25">
      <c r="A527" s="31" t="s">
        <v>94</v>
      </c>
      <c r="B527" s="28" t="s">
        <v>6</v>
      </c>
      <c r="C527" s="28">
        <v>11</v>
      </c>
      <c r="D527" s="28">
        <v>11</v>
      </c>
      <c r="E527" s="28">
        <f>6+E532</f>
        <v>26</v>
      </c>
      <c r="F527" s="28">
        <f>5-C532+F532</f>
        <v>-15</v>
      </c>
      <c r="G527" s="33">
        <v>0</v>
      </c>
    </row>
    <row r="528" spans="1:7" x14ac:dyDescent="0.25">
      <c r="A528" s="29" t="s">
        <v>95</v>
      </c>
      <c r="B528" s="30" t="s">
        <v>6</v>
      </c>
      <c r="C528" s="30">
        <v>23</v>
      </c>
      <c r="D528" s="30">
        <v>17</v>
      </c>
      <c r="E528" s="30">
        <f>12+E540</f>
        <v>27</v>
      </c>
      <c r="F528" s="30">
        <f>5-C540+F540</f>
        <v>-13</v>
      </c>
      <c r="G528" s="32">
        <v>0</v>
      </c>
    </row>
    <row r="529" spans="1:7" x14ac:dyDescent="0.25">
      <c r="A529" s="31" t="s">
        <v>96</v>
      </c>
      <c r="B529" s="28" t="s">
        <v>6</v>
      </c>
      <c r="C529" s="28">
        <v>17</v>
      </c>
      <c r="D529" s="28">
        <v>16</v>
      </c>
      <c r="E529" s="28">
        <f>8+E537</f>
        <v>17</v>
      </c>
      <c r="F529" s="28">
        <f>8-C537+F537</f>
        <v>-1</v>
      </c>
      <c r="G529" s="33">
        <v>0</v>
      </c>
    </row>
    <row r="530" spans="1:7" x14ac:dyDescent="0.25">
      <c r="A530" s="29" t="s">
        <v>97</v>
      </c>
      <c r="B530" s="30" t="s">
        <v>6</v>
      </c>
      <c r="C530" s="30">
        <v>48</v>
      </c>
      <c r="D530" s="30">
        <v>48</v>
      </c>
      <c r="E530" s="30">
        <f>43+E541</f>
        <v>53</v>
      </c>
      <c r="F530" s="30">
        <f>5-C541+F541</f>
        <v>-6</v>
      </c>
      <c r="G530" s="32">
        <v>0</v>
      </c>
    </row>
    <row r="531" spans="1:7" x14ac:dyDescent="0.25">
      <c r="A531" s="31" t="s">
        <v>98</v>
      </c>
      <c r="B531" s="28" t="s">
        <v>6</v>
      </c>
      <c r="C531" s="28">
        <v>14</v>
      </c>
      <c r="D531" s="28">
        <v>13</v>
      </c>
      <c r="E531" s="28">
        <v>10</v>
      </c>
      <c r="F531" s="28">
        <v>3</v>
      </c>
      <c r="G531" s="33">
        <v>0</v>
      </c>
    </row>
    <row r="532" spans="1:7" x14ac:dyDescent="0.25">
      <c r="A532" s="31" t="s">
        <v>41</v>
      </c>
      <c r="B532" s="28" t="s">
        <v>6</v>
      </c>
      <c r="C532" s="28">
        <v>21</v>
      </c>
      <c r="D532" s="28">
        <v>21</v>
      </c>
      <c r="E532" s="28">
        <v>20</v>
      </c>
      <c r="F532" s="28">
        <v>1</v>
      </c>
      <c r="G532" s="33">
        <v>0</v>
      </c>
    </row>
    <row r="533" spans="1:7" x14ac:dyDescent="0.25">
      <c r="A533" s="31" t="s">
        <v>99</v>
      </c>
      <c r="B533" s="28" t="s">
        <v>6</v>
      </c>
      <c r="C533" s="28">
        <v>6</v>
      </c>
      <c r="D533" s="28">
        <v>5</v>
      </c>
      <c r="E533" s="28">
        <v>4</v>
      </c>
      <c r="F533" s="28">
        <v>1</v>
      </c>
      <c r="G533" s="33">
        <v>0</v>
      </c>
    </row>
    <row r="534" spans="1:7" x14ac:dyDescent="0.25">
      <c r="A534" s="31" t="s">
        <v>42</v>
      </c>
      <c r="B534" s="28" t="s">
        <v>6</v>
      </c>
      <c r="C534" s="28">
        <v>36</v>
      </c>
      <c r="D534" s="28">
        <v>35</v>
      </c>
      <c r="E534" s="28">
        <f>13+E545</f>
        <v>53</v>
      </c>
      <c r="F534" s="28">
        <f>22-C545+F545</f>
        <v>-173</v>
      </c>
      <c r="G534" s="33">
        <v>1</v>
      </c>
    </row>
    <row r="535" spans="1:7" x14ac:dyDescent="0.25">
      <c r="A535" s="29" t="s">
        <v>100</v>
      </c>
      <c r="B535" s="30" t="s">
        <v>6</v>
      </c>
      <c r="C535" s="30">
        <v>6</v>
      </c>
      <c r="D535" s="30">
        <v>5</v>
      </c>
      <c r="E535" s="30">
        <f>3+E538</f>
        <v>16</v>
      </c>
      <c r="F535" s="30">
        <f>2-C538+F538</f>
        <v>-12</v>
      </c>
      <c r="G535" s="32">
        <v>0</v>
      </c>
    </row>
    <row r="536" spans="1:7" x14ac:dyDescent="0.25">
      <c r="A536" s="29" t="s">
        <v>101</v>
      </c>
      <c r="B536" s="30" t="s">
        <v>6</v>
      </c>
      <c r="C536" s="30">
        <v>34</v>
      </c>
      <c r="D536" s="30">
        <v>34</v>
      </c>
      <c r="E536" s="30">
        <f>30+E544</f>
        <v>68</v>
      </c>
      <c r="F536" s="30">
        <f>4-C544+F544</f>
        <v>-35</v>
      </c>
      <c r="G536" s="32">
        <v>0</v>
      </c>
    </row>
    <row r="537" spans="1:7" x14ac:dyDescent="0.25">
      <c r="A537" s="29" t="s">
        <v>43</v>
      </c>
      <c r="B537" s="30" t="s">
        <v>6</v>
      </c>
      <c r="C537" s="30">
        <v>9</v>
      </c>
      <c r="D537" s="30">
        <v>9</v>
      </c>
      <c r="E537" s="30">
        <v>9</v>
      </c>
      <c r="F537" s="30">
        <v>0</v>
      </c>
      <c r="G537" s="32">
        <v>0</v>
      </c>
    </row>
    <row r="538" spans="1:7" x14ac:dyDescent="0.25">
      <c r="A538" s="29" t="s">
        <v>146</v>
      </c>
      <c r="B538" s="30" t="s">
        <v>6</v>
      </c>
      <c r="C538" s="30">
        <v>6</v>
      </c>
      <c r="D538" s="30">
        <v>6</v>
      </c>
      <c r="E538" s="30">
        <f>3+E541</f>
        <v>13</v>
      </c>
      <c r="F538" s="30">
        <f>3-C541+F541</f>
        <v>-8</v>
      </c>
      <c r="G538" s="32">
        <v>0</v>
      </c>
    </row>
    <row r="539" spans="1:7" x14ac:dyDescent="0.25">
      <c r="A539" s="31" t="s">
        <v>102</v>
      </c>
      <c r="B539" s="28" t="s">
        <v>6</v>
      </c>
      <c r="C539" s="28">
        <v>14</v>
      </c>
      <c r="D539" s="28">
        <v>12</v>
      </c>
      <c r="E539" s="28">
        <f>6+E548</f>
        <v>40</v>
      </c>
      <c r="F539" s="28">
        <f>7-C548+F548</f>
        <v>-181</v>
      </c>
      <c r="G539" s="33">
        <v>0</v>
      </c>
    </row>
    <row r="540" spans="1:7" x14ac:dyDescent="0.25">
      <c r="A540" s="31" t="s">
        <v>103</v>
      </c>
      <c r="B540" s="28" t="s">
        <v>6</v>
      </c>
      <c r="C540" s="28">
        <v>27</v>
      </c>
      <c r="D540" s="28">
        <v>24</v>
      </c>
      <c r="E540" s="28">
        <f>9+E547</f>
        <v>15</v>
      </c>
      <c r="F540" s="28">
        <f>15-C547+F547</f>
        <v>9</v>
      </c>
      <c r="G540" s="33">
        <v>0</v>
      </c>
    </row>
    <row r="541" spans="1:7" x14ac:dyDescent="0.25">
      <c r="A541" s="31" t="s">
        <v>104</v>
      </c>
      <c r="B541" s="28" t="s">
        <v>6</v>
      </c>
      <c r="C541" s="28">
        <v>13</v>
      </c>
      <c r="D541" s="28">
        <v>12</v>
      </c>
      <c r="E541" s="28">
        <f>4+E549</f>
        <v>10</v>
      </c>
      <c r="F541" s="28">
        <f>8-C549+F549</f>
        <v>2</v>
      </c>
      <c r="G541" s="33">
        <v>0</v>
      </c>
    </row>
    <row r="542" spans="1:7" x14ac:dyDescent="0.25">
      <c r="A542" s="29" t="s">
        <v>105</v>
      </c>
      <c r="B542" s="30" t="s">
        <v>6</v>
      </c>
      <c r="C542" s="30">
        <v>11</v>
      </c>
      <c r="D542" s="30">
        <v>7</v>
      </c>
      <c r="E542" s="30">
        <f>5+E547</f>
        <v>11</v>
      </c>
      <c r="F542" s="30">
        <f>2-C547+F547</f>
        <v>-4</v>
      </c>
      <c r="G542" s="32">
        <v>0</v>
      </c>
    </row>
    <row r="543" spans="1:7" x14ac:dyDescent="0.25">
      <c r="A543" s="29" t="s">
        <v>106</v>
      </c>
      <c r="B543" s="30" t="s">
        <v>6</v>
      </c>
      <c r="C543" s="30">
        <v>23</v>
      </c>
      <c r="D543" s="30">
        <v>23</v>
      </c>
      <c r="E543" s="30">
        <f>11+E553</f>
        <v>39</v>
      </c>
      <c r="F543" s="30">
        <f>12-C553+F553</f>
        <v>-170</v>
      </c>
      <c r="G543" s="32">
        <v>0</v>
      </c>
    </row>
    <row r="544" spans="1:7" x14ac:dyDescent="0.25">
      <c r="A544" s="29" t="s">
        <v>147</v>
      </c>
      <c r="B544" s="30" t="s">
        <v>6</v>
      </c>
      <c r="C544" s="30">
        <v>41</v>
      </c>
      <c r="D544" s="30">
        <v>39</v>
      </c>
      <c r="E544" s="30">
        <f>36+E552</f>
        <v>38</v>
      </c>
      <c r="F544" s="30">
        <f>4-C552+F552</f>
        <v>2</v>
      </c>
      <c r="G544" s="32">
        <v>0</v>
      </c>
    </row>
    <row r="545" spans="1:7" x14ac:dyDescent="0.25">
      <c r="A545" s="29" t="s">
        <v>107</v>
      </c>
      <c r="B545" s="30" t="s">
        <v>6</v>
      </c>
      <c r="C545" s="30">
        <v>15</v>
      </c>
      <c r="D545" s="30">
        <v>14</v>
      </c>
      <c r="E545" s="30">
        <f>12+E553</f>
        <v>40</v>
      </c>
      <c r="F545" s="30">
        <f>2-C553+F553</f>
        <v>-180</v>
      </c>
      <c r="G545" s="32">
        <v>0</v>
      </c>
    </row>
    <row r="546" spans="1:7" x14ac:dyDescent="0.25">
      <c r="A546" s="31" t="s">
        <v>44</v>
      </c>
      <c r="B546" s="28" t="s">
        <v>6</v>
      </c>
      <c r="C546" s="28">
        <v>56</v>
      </c>
      <c r="D546" s="28">
        <v>55</v>
      </c>
      <c r="E546" s="28">
        <v>53</v>
      </c>
      <c r="F546" s="28">
        <v>2</v>
      </c>
      <c r="G546" s="33">
        <v>0</v>
      </c>
    </row>
    <row r="547" spans="1:7" x14ac:dyDescent="0.25">
      <c r="A547" s="31" t="s">
        <v>153</v>
      </c>
      <c r="B547" s="28" t="s">
        <v>6</v>
      </c>
      <c r="C547" s="28">
        <v>6</v>
      </c>
      <c r="D547" s="28">
        <v>6</v>
      </c>
      <c r="E547" s="28">
        <f>4+E552</f>
        <v>6</v>
      </c>
      <c r="F547" s="28">
        <f>2-C552+F552</f>
        <v>0</v>
      </c>
      <c r="G547" s="33">
        <v>0</v>
      </c>
    </row>
    <row r="548" spans="1:7" x14ac:dyDescent="0.25">
      <c r="A548" s="29" t="s">
        <v>173</v>
      </c>
      <c r="B548" s="30" t="s">
        <v>6</v>
      </c>
      <c r="C548" s="30">
        <v>9</v>
      </c>
      <c r="D548" s="30">
        <v>9</v>
      </c>
      <c r="E548" s="30">
        <f>6+E553</f>
        <v>34</v>
      </c>
      <c r="F548" s="30">
        <f>3-C553+F553</f>
        <v>-179</v>
      </c>
      <c r="G548" s="32">
        <v>0</v>
      </c>
    </row>
    <row r="549" spans="1:7" x14ac:dyDescent="0.25">
      <c r="A549" s="31" t="s">
        <v>108</v>
      </c>
      <c r="B549" s="28" t="s">
        <v>6</v>
      </c>
      <c r="C549" s="28">
        <v>7</v>
      </c>
      <c r="D549" s="28">
        <v>7</v>
      </c>
      <c r="E549" s="28">
        <v>6</v>
      </c>
      <c r="F549" s="28">
        <v>1</v>
      </c>
      <c r="G549" s="33">
        <v>0</v>
      </c>
    </row>
    <row r="550" spans="1:7" x14ac:dyDescent="0.25">
      <c r="A550" s="29" t="s">
        <v>45</v>
      </c>
      <c r="B550" s="30" t="s">
        <v>6</v>
      </c>
      <c r="C550" s="30">
        <v>74</v>
      </c>
      <c r="D550" s="30">
        <v>72</v>
      </c>
      <c r="E550" s="30">
        <f>48+E557</f>
        <v>78</v>
      </c>
      <c r="F550" s="30">
        <f>24-C557+F557</f>
        <v>-12</v>
      </c>
      <c r="G550" s="32">
        <v>0</v>
      </c>
    </row>
    <row r="551" spans="1:7" x14ac:dyDescent="0.25">
      <c r="A551" s="29" t="s">
        <v>109</v>
      </c>
      <c r="B551" s="30" t="s">
        <v>6</v>
      </c>
      <c r="C551" s="30">
        <v>7</v>
      </c>
      <c r="D551" s="30">
        <v>7</v>
      </c>
      <c r="E551" s="30">
        <v>7</v>
      </c>
      <c r="F551" s="30">
        <v>0</v>
      </c>
      <c r="G551" s="32">
        <v>0</v>
      </c>
    </row>
    <row r="552" spans="1:7" x14ac:dyDescent="0.25">
      <c r="A552" s="29" t="s">
        <v>148</v>
      </c>
      <c r="B552" s="30" t="s">
        <v>6</v>
      </c>
      <c r="C552" s="30">
        <v>2</v>
      </c>
      <c r="D552" s="30">
        <v>2</v>
      </c>
      <c r="E552" s="30">
        <v>2</v>
      </c>
      <c r="F552" s="30">
        <v>0</v>
      </c>
      <c r="G552" s="32">
        <v>0</v>
      </c>
    </row>
    <row r="553" spans="1:7" x14ac:dyDescent="0.25">
      <c r="A553" s="29" t="s">
        <v>110</v>
      </c>
      <c r="B553" s="30" t="s">
        <v>6</v>
      </c>
      <c r="C553" s="30">
        <v>38</v>
      </c>
      <c r="D553" s="30">
        <v>38</v>
      </c>
      <c r="E553" s="30">
        <f>23+E563</f>
        <v>28</v>
      </c>
      <c r="F553" s="30">
        <f>15-C563+F563</f>
        <v>-144</v>
      </c>
      <c r="G553" s="32">
        <v>0</v>
      </c>
    </row>
    <row r="554" spans="1:7" x14ac:dyDescent="0.25">
      <c r="A554" s="31" t="s">
        <v>170</v>
      </c>
      <c r="B554" s="28" t="s">
        <v>6</v>
      </c>
      <c r="C554" s="28">
        <v>14</v>
      </c>
      <c r="D554" s="28">
        <v>14</v>
      </c>
      <c r="E554" s="28">
        <f>11+E562</f>
        <v>165</v>
      </c>
      <c r="F554" s="28">
        <f>3-C562+F562</f>
        <v>-160</v>
      </c>
      <c r="G554" s="33">
        <v>0</v>
      </c>
    </row>
    <row r="555" spans="1:7" x14ac:dyDescent="0.25">
      <c r="A555" s="31" t="s">
        <v>111</v>
      </c>
      <c r="B555" s="28" t="s">
        <v>6</v>
      </c>
      <c r="C555" s="28">
        <v>8</v>
      </c>
      <c r="D555" s="28">
        <v>8</v>
      </c>
      <c r="E555" s="28">
        <f>7+E567</f>
        <v>22</v>
      </c>
      <c r="F555" s="28">
        <f>1-C567+F567</f>
        <v>-14</v>
      </c>
      <c r="G555" s="33">
        <v>0</v>
      </c>
    </row>
    <row r="556" spans="1:7" x14ac:dyDescent="0.25">
      <c r="A556" s="29" t="s">
        <v>112</v>
      </c>
      <c r="B556" s="30" t="s">
        <v>6</v>
      </c>
      <c r="C556" s="30">
        <v>5</v>
      </c>
      <c r="D556" s="30">
        <v>2</v>
      </c>
      <c r="E556" s="30">
        <v>2</v>
      </c>
      <c r="F556" s="30">
        <v>0</v>
      </c>
      <c r="G556" s="32">
        <v>0</v>
      </c>
    </row>
    <row r="557" spans="1:7" x14ac:dyDescent="0.25">
      <c r="A557" s="31" t="s">
        <v>113</v>
      </c>
      <c r="B557" s="28" t="s">
        <v>6</v>
      </c>
      <c r="C557" s="28">
        <v>20</v>
      </c>
      <c r="D557" s="28">
        <v>17</v>
      </c>
      <c r="E557" s="28">
        <f>12+E566</f>
        <v>30</v>
      </c>
      <c r="F557" s="28">
        <f>6-C566+F566</f>
        <v>-16</v>
      </c>
      <c r="G557" s="33">
        <v>0</v>
      </c>
    </row>
    <row r="558" spans="1:7" x14ac:dyDescent="0.25">
      <c r="A558" s="31" t="s">
        <v>165</v>
      </c>
      <c r="B558" s="28" t="s">
        <v>6</v>
      </c>
      <c r="C558" s="28">
        <v>42</v>
      </c>
      <c r="D558" s="28">
        <v>33</v>
      </c>
      <c r="E558" s="28">
        <f>29+E569</f>
        <v>91</v>
      </c>
      <c r="F558" s="28">
        <f>5-C569+F569</f>
        <v>-58</v>
      </c>
      <c r="G558" s="33">
        <v>0</v>
      </c>
    </row>
    <row r="559" spans="1:7" x14ac:dyDescent="0.25">
      <c r="A559" s="29" t="s">
        <v>114</v>
      </c>
      <c r="B559" s="30" t="s">
        <v>6</v>
      </c>
      <c r="C559" s="30">
        <v>52</v>
      </c>
      <c r="D559" s="30">
        <v>51</v>
      </c>
      <c r="E559" s="30">
        <f>45+E564</f>
        <v>65</v>
      </c>
      <c r="F559" s="30">
        <f>6-C564+F564</f>
        <v>-14</v>
      </c>
      <c r="G559" s="32">
        <v>0</v>
      </c>
    </row>
    <row r="560" spans="1:7" x14ac:dyDescent="0.25">
      <c r="A560" s="31" t="s">
        <v>46</v>
      </c>
      <c r="B560" s="28" t="s">
        <v>6</v>
      </c>
      <c r="C560" s="28">
        <v>23</v>
      </c>
      <c r="D560" s="28">
        <v>23</v>
      </c>
      <c r="E560" s="28">
        <f>9+E571</f>
        <v>396</v>
      </c>
      <c r="F560" s="28">
        <f>14-C571+F571</f>
        <v>-456</v>
      </c>
      <c r="G560" s="33">
        <v>0</v>
      </c>
    </row>
    <row r="561" spans="1:7" x14ac:dyDescent="0.25">
      <c r="A561" s="29" t="s">
        <v>115</v>
      </c>
      <c r="B561" s="30" t="s">
        <v>6</v>
      </c>
      <c r="C561" s="30">
        <v>5</v>
      </c>
      <c r="D561" s="30">
        <v>5</v>
      </c>
      <c r="E561" s="30">
        <f>3+E567</f>
        <v>18</v>
      </c>
      <c r="F561" s="30">
        <f>2-C567+F567</f>
        <v>-13</v>
      </c>
      <c r="G561" s="32">
        <v>0</v>
      </c>
    </row>
    <row r="562" spans="1:7" x14ac:dyDescent="0.25">
      <c r="A562" s="31" t="s">
        <v>163</v>
      </c>
      <c r="B562" s="28" t="s">
        <v>6</v>
      </c>
      <c r="C562" s="28">
        <v>21</v>
      </c>
      <c r="D562" s="28">
        <v>20</v>
      </c>
      <c r="E562" s="28">
        <f>8+E572</f>
        <v>154</v>
      </c>
      <c r="F562" s="28">
        <f>12-C572+F572</f>
        <v>-142</v>
      </c>
      <c r="G562" s="33">
        <v>0</v>
      </c>
    </row>
    <row r="563" spans="1:7" x14ac:dyDescent="0.25">
      <c r="A563" s="31" t="s">
        <v>116</v>
      </c>
      <c r="B563" s="28" t="s">
        <v>6</v>
      </c>
      <c r="C563" s="28">
        <v>10</v>
      </c>
      <c r="D563" s="28">
        <v>9</v>
      </c>
      <c r="E563" s="28">
        <v>5</v>
      </c>
      <c r="F563" s="28">
        <f>5-C572+F572</f>
        <v>-149</v>
      </c>
      <c r="G563" s="33">
        <v>0</v>
      </c>
    </row>
    <row r="564" spans="1:7" x14ac:dyDescent="0.25">
      <c r="A564" s="29" t="s">
        <v>117</v>
      </c>
      <c r="B564" s="30" t="s">
        <v>6</v>
      </c>
      <c r="C564" s="30">
        <v>18</v>
      </c>
      <c r="D564" s="30">
        <v>18</v>
      </c>
      <c r="E564" s="30">
        <f>9+E576</f>
        <v>20</v>
      </c>
      <c r="F564" s="30">
        <f>9-C576+F576</f>
        <v>-2</v>
      </c>
      <c r="G564" s="32">
        <v>0</v>
      </c>
    </row>
    <row r="565" spans="1:7" x14ac:dyDescent="0.25">
      <c r="A565" s="29" t="s">
        <v>118</v>
      </c>
      <c r="B565" s="30" t="s">
        <v>6</v>
      </c>
      <c r="C565" s="30">
        <v>20</v>
      </c>
      <c r="D565" s="30">
        <v>19</v>
      </c>
      <c r="E565" s="30">
        <f>12+E575</f>
        <v>21</v>
      </c>
      <c r="F565" s="30">
        <f>7-C575+F575</f>
        <v>-2</v>
      </c>
      <c r="G565" s="32">
        <v>0</v>
      </c>
    </row>
    <row r="566" spans="1:7" x14ac:dyDescent="0.25">
      <c r="A566" s="29" t="s">
        <v>149</v>
      </c>
      <c r="B566" s="30" t="s">
        <v>6</v>
      </c>
      <c r="C566" s="30">
        <v>21</v>
      </c>
      <c r="D566" s="30">
        <v>19</v>
      </c>
      <c r="E566" s="30">
        <f>11+E573</f>
        <v>18</v>
      </c>
      <c r="F566" s="30">
        <f>8-C573+F573</f>
        <v>-1</v>
      </c>
      <c r="G566" s="32">
        <v>1</v>
      </c>
    </row>
    <row r="567" spans="1:7" x14ac:dyDescent="0.25">
      <c r="A567" s="29" t="s">
        <v>150</v>
      </c>
      <c r="B567" s="30" t="s">
        <v>6</v>
      </c>
      <c r="C567" s="30">
        <v>7</v>
      </c>
      <c r="D567" s="30">
        <v>7</v>
      </c>
      <c r="E567" s="30">
        <f>6+E575</f>
        <v>15</v>
      </c>
      <c r="F567" s="30">
        <f>1-C575+F575</f>
        <v>-8</v>
      </c>
      <c r="G567" s="32">
        <v>0</v>
      </c>
    </row>
    <row r="568" spans="1:7" x14ac:dyDescent="0.25">
      <c r="A568" s="31" t="s">
        <v>119</v>
      </c>
      <c r="B568" s="28" t="s">
        <v>6</v>
      </c>
      <c r="C568" s="28">
        <v>220</v>
      </c>
      <c r="D568" s="28">
        <v>22</v>
      </c>
      <c r="E568" s="28">
        <f>10+E580</f>
        <v>132</v>
      </c>
      <c r="F568" s="28">
        <f>12-C580+F580</f>
        <v>-143</v>
      </c>
      <c r="G568" s="33">
        <v>0</v>
      </c>
    </row>
    <row r="569" spans="1:7" x14ac:dyDescent="0.25">
      <c r="A569" s="29" t="s">
        <v>120</v>
      </c>
      <c r="B569" s="30" t="s">
        <v>6</v>
      </c>
      <c r="C569" s="30">
        <v>59</v>
      </c>
      <c r="D569" s="30">
        <v>59</v>
      </c>
      <c r="E569" s="30">
        <f>45+E579</f>
        <v>62</v>
      </c>
      <c r="F569" s="30">
        <f>14-C579+F579</f>
        <v>-4</v>
      </c>
      <c r="G569" s="32">
        <v>0</v>
      </c>
    </row>
    <row r="570" spans="1:7" x14ac:dyDescent="0.25">
      <c r="A570" s="29" t="s">
        <v>121</v>
      </c>
      <c r="B570" s="30" t="s">
        <v>6</v>
      </c>
      <c r="C570" s="30">
        <v>8</v>
      </c>
      <c r="D570" s="30">
        <v>8</v>
      </c>
      <c r="E570" s="30">
        <v>8</v>
      </c>
      <c r="F570" s="30">
        <v>0</v>
      </c>
      <c r="G570" s="32">
        <v>0</v>
      </c>
    </row>
    <row r="571" spans="1:7" x14ac:dyDescent="0.25">
      <c r="A571" s="29" t="s">
        <v>164</v>
      </c>
      <c r="B571" s="30" t="s">
        <v>6</v>
      </c>
      <c r="C571" s="30">
        <v>57</v>
      </c>
      <c r="D571" s="30">
        <v>48</v>
      </c>
      <c r="E571" s="30">
        <f>30+E584</f>
        <v>387</v>
      </c>
      <c r="F571" s="30">
        <f>22-C584+F584</f>
        <v>-413</v>
      </c>
      <c r="G571" s="32">
        <v>0</v>
      </c>
    </row>
    <row r="572" spans="1:7" x14ac:dyDescent="0.25">
      <c r="A572" s="31" t="s">
        <v>166</v>
      </c>
      <c r="B572" s="28" t="s">
        <v>6</v>
      </c>
      <c r="C572" s="28">
        <v>151</v>
      </c>
      <c r="D572" s="28">
        <v>151</v>
      </c>
      <c r="E572" s="28">
        <f>131+E581</f>
        <v>146</v>
      </c>
      <c r="F572" s="28">
        <f>20-C581+F581</f>
        <v>-3</v>
      </c>
      <c r="G572" s="33">
        <v>0</v>
      </c>
    </row>
    <row r="573" spans="1:7" x14ac:dyDescent="0.25">
      <c r="A573" s="29" t="s">
        <v>122</v>
      </c>
      <c r="B573" s="30" t="s">
        <v>6</v>
      </c>
      <c r="C573" s="30">
        <v>10</v>
      </c>
      <c r="D573" s="30">
        <v>8</v>
      </c>
      <c r="E573" s="30">
        <v>7</v>
      </c>
      <c r="F573" s="30">
        <v>1</v>
      </c>
      <c r="G573" s="32">
        <v>0</v>
      </c>
    </row>
    <row r="574" spans="1:7" x14ac:dyDescent="0.25">
      <c r="A574" s="31" t="s">
        <v>123</v>
      </c>
      <c r="B574" s="28" t="s">
        <v>6</v>
      </c>
      <c r="C574" s="28">
        <v>28</v>
      </c>
      <c r="D574" s="28">
        <v>27</v>
      </c>
      <c r="E574" s="28">
        <v>23</v>
      </c>
      <c r="F574" s="28">
        <v>4</v>
      </c>
      <c r="G574" s="33">
        <v>0</v>
      </c>
    </row>
    <row r="575" spans="1:7" x14ac:dyDescent="0.25">
      <c r="A575" s="29" t="s">
        <v>124</v>
      </c>
      <c r="B575" s="30" t="s">
        <v>6</v>
      </c>
      <c r="C575" s="30">
        <v>10</v>
      </c>
      <c r="D575" s="30">
        <v>10</v>
      </c>
      <c r="E575" s="30">
        <v>9</v>
      </c>
      <c r="F575" s="30">
        <v>1</v>
      </c>
      <c r="G575" s="32">
        <v>0</v>
      </c>
    </row>
    <row r="576" spans="1:7" x14ac:dyDescent="0.25">
      <c r="A576" s="29" t="s">
        <v>125</v>
      </c>
      <c r="B576" s="30" t="s">
        <v>6</v>
      </c>
      <c r="C576" s="30">
        <v>13</v>
      </c>
      <c r="D576" s="30">
        <v>13</v>
      </c>
      <c r="E576" s="30">
        <v>11</v>
      </c>
      <c r="F576" s="30">
        <v>2</v>
      </c>
      <c r="G576" s="32">
        <v>0</v>
      </c>
    </row>
    <row r="577" spans="1:7" x14ac:dyDescent="0.25">
      <c r="A577" s="31" t="s">
        <v>126</v>
      </c>
      <c r="B577" s="28" t="s">
        <v>6</v>
      </c>
      <c r="C577" s="28">
        <v>23</v>
      </c>
      <c r="D577" s="28">
        <v>23</v>
      </c>
      <c r="E577" s="28">
        <f>9+E587</f>
        <v>66</v>
      </c>
      <c r="F577" s="28">
        <f>14-C587+F587</f>
        <v>-58</v>
      </c>
      <c r="G577" s="33">
        <v>0</v>
      </c>
    </row>
    <row r="578" spans="1:7" x14ac:dyDescent="0.25">
      <c r="A578" s="31" t="s">
        <v>127</v>
      </c>
      <c r="B578" s="28" t="s">
        <v>6</v>
      </c>
      <c r="C578" s="28">
        <v>28</v>
      </c>
      <c r="D578" s="28">
        <v>28</v>
      </c>
      <c r="E578" s="28">
        <f>15+E591</f>
        <v>54</v>
      </c>
      <c r="F578" s="28">
        <f>13-C591+F591</f>
        <v>-39</v>
      </c>
      <c r="G578" s="33">
        <v>0</v>
      </c>
    </row>
    <row r="579" spans="1:7" x14ac:dyDescent="0.25">
      <c r="A579" s="31" t="s">
        <v>128</v>
      </c>
      <c r="B579" s="28" t="s">
        <v>6</v>
      </c>
      <c r="C579" s="28">
        <v>17</v>
      </c>
      <c r="D579" s="28">
        <v>16</v>
      </c>
      <c r="E579" s="28">
        <f>12+E588</f>
        <v>17</v>
      </c>
      <c r="F579" s="28">
        <f>5-C588+F588</f>
        <v>-1</v>
      </c>
      <c r="G579" s="33">
        <v>0</v>
      </c>
    </row>
    <row r="580" spans="1:7" x14ac:dyDescent="0.25">
      <c r="A580" s="31" t="s">
        <v>129</v>
      </c>
      <c r="B580" s="28" t="s">
        <v>6</v>
      </c>
      <c r="C580" s="28">
        <v>11</v>
      </c>
      <c r="D580" s="28">
        <v>11</v>
      </c>
      <c r="E580" s="28">
        <f>6+E589</f>
        <v>122</v>
      </c>
      <c r="F580" s="28">
        <f>5-C589+F589</f>
        <v>-144</v>
      </c>
      <c r="G580" s="33">
        <v>0</v>
      </c>
    </row>
    <row r="581" spans="1:7" x14ac:dyDescent="0.25">
      <c r="A581" s="29" t="s">
        <v>47</v>
      </c>
      <c r="B581" s="30" t="s">
        <v>6</v>
      </c>
      <c r="C581" s="30">
        <v>36</v>
      </c>
      <c r="D581" s="30">
        <v>35</v>
      </c>
      <c r="E581" s="30">
        <f>14+E592</f>
        <v>15</v>
      </c>
      <c r="F581" s="30">
        <f>21-C592+F592</f>
        <v>13</v>
      </c>
      <c r="G581" s="32">
        <v>0</v>
      </c>
    </row>
    <row r="582" spans="1:7" x14ac:dyDescent="0.25">
      <c r="A582" s="31" t="s">
        <v>48</v>
      </c>
      <c r="B582" s="28" t="s">
        <v>6</v>
      </c>
      <c r="C582" s="28">
        <v>29</v>
      </c>
      <c r="D582" s="28">
        <v>29</v>
      </c>
      <c r="E582" s="28">
        <f>21+E593</f>
        <v>376</v>
      </c>
      <c r="F582" s="28">
        <f>8-C593+F593</f>
        <v>-424</v>
      </c>
      <c r="G582" s="33">
        <v>0</v>
      </c>
    </row>
    <row r="583" spans="1:7" x14ac:dyDescent="0.25">
      <c r="A583" s="31" t="s">
        <v>179</v>
      </c>
      <c r="B583" s="28" t="s">
        <v>6</v>
      </c>
      <c r="C583" s="28">
        <v>31</v>
      </c>
      <c r="D583" s="28">
        <v>30</v>
      </c>
      <c r="E583" s="28">
        <f>14+E599</f>
        <v>102</v>
      </c>
      <c r="F583" s="28">
        <f>16-C599+F599</f>
        <v>-103</v>
      </c>
      <c r="G583" s="33">
        <v>0</v>
      </c>
    </row>
    <row r="584" spans="1:7" x14ac:dyDescent="0.25">
      <c r="A584" s="29" t="s">
        <v>130</v>
      </c>
      <c r="B584" s="30" t="s">
        <v>6</v>
      </c>
      <c r="C584" s="30">
        <v>7</v>
      </c>
      <c r="D584" s="30">
        <v>6</v>
      </c>
      <c r="E584" s="30">
        <f>2+E593</f>
        <v>357</v>
      </c>
      <c r="F584" s="30">
        <f>4-C593+F593</f>
        <v>-428</v>
      </c>
      <c r="G584" s="32">
        <v>1</v>
      </c>
    </row>
    <row r="585" spans="1:7" x14ac:dyDescent="0.25">
      <c r="A585" s="31" t="s">
        <v>172</v>
      </c>
      <c r="B585" s="28" t="s">
        <v>6</v>
      </c>
      <c r="C585" s="28">
        <v>47</v>
      </c>
      <c r="D585" s="28">
        <v>47</v>
      </c>
      <c r="E585" s="28">
        <f>39+E592</f>
        <v>40</v>
      </c>
      <c r="F585" s="28">
        <f>8-C592+F592</f>
        <v>0</v>
      </c>
      <c r="G585" s="33">
        <v>0</v>
      </c>
    </row>
    <row r="586" spans="1:7" x14ac:dyDescent="0.25">
      <c r="A586" s="29" t="s">
        <v>151</v>
      </c>
      <c r="B586" s="30" t="s">
        <v>6</v>
      </c>
      <c r="C586" s="30">
        <v>3</v>
      </c>
      <c r="D586" s="30">
        <v>3</v>
      </c>
      <c r="E586" s="30">
        <v>3</v>
      </c>
      <c r="F586" s="30">
        <v>0</v>
      </c>
      <c r="G586" s="32">
        <v>0</v>
      </c>
    </row>
    <row r="587" spans="1:7" x14ac:dyDescent="0.25">
      <c r="A587" s="31" t="s">
        <v>49</v>
      </c>
      <c r="B587" s="28" t="s">
        <v>6</v>
      </c>
      <c r="C587" s="28">
        <v>34</v>
      </c>
      <c r="D587" s="28">
        <v>33</v>
      </c>
      <c r="E587" s="28">
        <f>17+E601</f>
        <v>57</v>
      </c>
      <c r="F587" s="28">
        <f>16-C601+F601</f>
        <v>-38</v>
      </c>
      <c r="G587" s="33">
        <v>0</v>
      </c>
    </row>
    <row r="588" spans="1:7" x14ac:dyDescent="0.25">
      <c r="A588" s="29" t="s">
        <v>131</v>
      </c>
      <c r="B588" s="30" t="s">
        <v>6</v>
      </c>
      <c r="C588" s="30">
        <v>8</v>
      </c>
      <c r="D588" s="30">
        <v>7</v>
      </c>
      <c r="E588" s="30">
        <v>5</v>
      </c>
      <c r="F588" s="30">
        <v>2</v>
      </c>
      <c r="G588" s="32">
        <v>0</v>
      </c>
    </row>
    <row r="589" spans="1:7" x14ac:dyDescent="0.25">
      <c r="A589" s="31" t="s">
        <v>152</v>
      </c>
      <c r="B589" s="28" t="s">
        <v>6</v>
      </c>
      <c r="C589" s="28">
        <v>9</v>
      </c>
      <c r="D589" s="28">
        <v>9</v>
      </c>
      <c r="E589" s="28">
        <f>6+E597</f>
        <v>116</v>
      </c>
      <c r="F589" s="28">
        <f>3-C597+F597</f>
        <v>-140</v>
      </c>
      <c r="G589" s="33">
        <v>0</v>
      </c>
    </row>
    <row r="590" spans="1:7" x14ac:dyDescent="0.25">
      <c r="A590" s="31" t="s">
        <v>132</v>
      </c>
      <c r="B590" s="28" t="s">
        <v>6</v>
      </c>
      <c r="C590" s="28">
        <v>66</v>
      </c>
      <c r="D590" s="28">
        <v>65</v>
      </c>
      <c r="E590" s="28">
        <f>42+E604</f>
        <v>389</v>
      </c>
      <c r="F590" s="28">
        <f>23-C604+F604</f>
        <v>-392</v>
      </c>
      <c r="G590" s="33">
        <v>0</v>
      </c>
    </row>
    <row r="591" spans="1:7" x14ac:dyDescent="0.25">
      <c r="A591" s="29" t="s">
        <v>133</v>
      </c>
      <c r="B591" s="30" t="s">
        <v>6</v>
      </c>
      <c r="C591" s="30">
        <v>12</v>
      </c>
      <c r="D591" s="30">
        <v>10</v>
      </c>
      <c r="E591" s="30">
        <f>8+E603</f>
        <v>39</v>
      </c>
      <c r="F591" s="30">
        <f>2-C603+F603</f>
        <v>-40</v>
      </c>
      <c r="G591" s="32">
        <v>0</v>
      </c>
    </row>
    <row r="592" spans="1:7" x14ac:dyDescent="0.25">
      <c r="A592" s="31" t="s">
        <v>154</v>
      </c>
      <c r="B592" s="28" t="s">
        <v>6</v>
      </c>
      <c r="C592" s="28">
        <v>2</v>
      </c>
      <c r="D592" s="28">
        <v>1</v>
      </c>
      <c r="E592" s="28">
        <v>1</v>
      </c>
      <c r="F592" s="28">
        <f>1-C594</f>
        <v>-6</v>
      </c>
      <c r="G592" s="33">
        <v>0</v>
      </c>
    </row>
    <row r="593" spans="1:7" x14ac:dyDescent="0.25">
      <c r="A593" s="31" t="s">
        <v>134</v>
      </c>
      <c r="B593" s="28" t="s">
        <v>6</v>
      </c>
      <c r="C593" s="28">
        <v>33</v>
      </c>
      <c r="D593" s="28">
        <v>23</v>
      </c>
      <c r="E593" s="28">
        <f>18+E605</f>
        <v>355</v>
      </c>
      <c r="F593" s="28">
        <f>6-C605+F605</f>
        <v>-399</v>
      </c>
      <c r="G593" s="33">
        <v>0</v>
      </c>
    </row>
    <row r="594" spans="1:7" x14ac:dyDescent="0.25">
      <c r="A594" s="29" t="s">
        <v>155</v>
      </c>
      <c r="B594" s="30" t="s">
        <v>6</v>
      </c>
      <c r="C594" s="30">
        <v>7</v>
      </c>
      <c r="D594" s="30">
        <v>7</v>
      </c>
      <c r="E594" s="30">
        <f>3+E601</f>
        <v>43</v>
      </c>
      <c r="F594" s="30">
        <f>4-C601+F601</f>
        <v>-50</v>
      </c>
      <c r="G594" s="32">
        <v>0</v>
      </c>
    </row>
    <row r="595" spans="1:7" x14ac:dyDescent="0.25">
      <c r="A595" s="29" t="s">
        <v>135</v>
      </c>
      <c r="B595" s="30" t="s">
        <v>6</v>
      </c>
      <c r="C595" s="30">
        <v>22</v>
      </c>
      <c r="D595" s="30">
        <v>22</v>
      </c>
      <c r="E595" s="30">
        <f>20+E608</f>
        <v>288</v>
      </c>
      <c r="F595" s="30">
        <f>2-C608+F608</f>
        <v>-327</v>
      </c>
      <c r="G595" s="32">
        <v>0</v>
      </c>
    </row>
    <row r="596" spans="1:7" x14ac:dyDescent="0.25">
      <c r="A596" s="29" t="s">
        <v>174</v>
      </c>
      <c r="B596" s="30" t="s">
        <v>7</v>
      </c>
      <c r="C596" s="30">
        <v>89</v>
      </c>
      <c r="D596" s="30">
        <v>88</v>
      </c>
      <c r="E596" s="30">
        <f>53+28</f>
        <v>81</v>
      </c>
      <c r="F596" s="30">
        <f>35-C597+F597</f>
        <v>-108</v>
      </c>
      <c r="G596" s="32">
        <v>0</v>
      </c>
    </row>
    <row r="597" spans="1:7" x14ac:dyDescent="0.25">
      <c r="A597" s="31" t="s">
        <v>177</v>
      </c>
      <c r="B597" s="28" t="s">
        <v>7</v>
      </c>
      <c r="C597" s="28">
        <v>19</v>
      </c>
      <c r="D597" s="28">
        <v>18</v>
      </c>
      <c r="E597" s="28">
        <f>9+E598</f>
        <v>110</v>
      </c>
      <c r="F597" s="28">
        <f>9-C598+F598</f>
        <v>-124</v>
      </c>
      <c r="G597" s="33">
        <v>0</v>
      </c>
    </row>
    <row r="598" spans="1:7" x14ac:dyDescent="0.25">
      <c r="A598" s="31" t="s">
        <v>25</v>
      </c>
      <c r="B598" s="28" t="s">
        <v>7</v>
      </c>
      <c r="C598" s="28">
        <v>34</v>
      </c>
      <c r="D598" s="28">
        <v>32</v>
      </c>
      <c r="E598" s="28">
        <f>13+E599</f>
        <v>101</v>
      </c>
      <c r="F598" s="28">
        <f>20-C599+F599</f>
        <v>-99</v>
      </c>
      <c r="G598" s="33">
        <v>0</v>
      </c>
    </row>
    <row r="599" spans="1:7" x14ac:dyDescent="0.25">
      <c r="A599" s="31" t="s">
        <v>50</v>
      </c>
      <c r="B599" s="28" t="s">
        <v>7</v>
      </c>
      <c r="C599" s="28">
        <v>34</v>
      </c>
      <c r="D599" s="28">
        <v>34</v>
      </c>
      <c r="E599" s="28">
        <f>15+E600</f>
        <v>88</v>
      </c>
      <c r="F599" s="28">
        <f>19-C600+F600</f>
        <v>-85</v>
      </c>
      <c r="G599" s="33">
        <v>0</v>
      </c>
    </row>
    <row r="600" spans="1:7" x14ac:dyDescent="0.25">
      <c r="A600" s="31" t="s">
        <v>168</v>
      </c>
      <c r="B600" s="28" t="s">
        <v>7</v>
      </c>
      <c r="C600" s="28">
        <v>61</v>
      </c>
      <c r="D600" s="28">
        <v>42</v>
      </c>
      <c r="E600" s="28">
        <f>33+E601</f>
        <v>73</v>
      </c>
      <c r="F600" s="28">
        <f>11-C601+F601</f>
        <v>-43</v>
      </c>
      <c r="G600" s="33">
        <v>0</v>
      </c>
    </row>
    <row r="601" spans="1:7" x14ac:dyDescent="0.25">
      <c r="A601" s="29" t="s">
        <v>167</v>
      </c>
      <c r="B601" s="30" t="s">
        <v>7</v>
      </c>
      <c r="C601" s="30">
        <v>15</v>
      </c>
      <c r="D601" s="30">
        <v>11</v>
      </c>
      <c r="E601" s="30">
        <f>6+E602</f>
        <v>40</v>
      </c>
      <c r="F601" s="30">
        <f>7-C602+F602</f>
        <v>-39</v>
      </c>
      <c r="G601" s="32">
        <v>0</v>
      </c>
    </row>
    <row r="602" spans="1:7" x14ac:dyDescent="0.25">
      <c r="A602" s="29" t="s">
        <v>51</v>
      </c>
      <c r="B602" s="30" t="s">
        <v>7</v>
      </c>
      <c r="C602" s="30">
        <v>9</v>
      </c>
      <c r="D602" s="30">
        <v>8</v>
      </c>
      <c r="E602" s="30">
        <f>3+E603</f>
        <v>34</v>
      </c>
      <c r="F602" s="30">
        <f>5-C603+F603</f>
        <v>-37</v>
      </c>
      <c r="G602" s="32">
        <v>0</v>
      </c>
    </row>
    <row r="603" spans="1:7" x14ac:dyDescent="0.25">
      <c r="A603" s="31" t="s">
        <v>52</v>
      </c>
      <c r="B603" s="28" t="s">
        <v>7</v>
      </c>
      <c r="C603" s="28">
        <v>49</v>
      </c>
      <c r="D603" s="28">
        <v>38</v>
      </c>
      <c r="E603" s="28">
        <v>31</v>
      </c>
      <c r="F603" s="28">
        <v>7</v>
      </c>
      <c r="G603" s="33">
        <v>0</v>
      </c>
    </row>
    <row r="604" spans="1:7" x14ac:dyDescent="0.25">
      <c r="A604" s="31" t="s">
        <v>53</v>
      </c>
      <c r="B604" s="28" t="s">
        <v>7</v>
      </c>
      <c r="C604" s="28">
        <v>29</v>
      </c>
      <c r="D604" s="28">
        <v>29</v>
      </c>
      <c r="E604" s="28">
        <f>10+E605</f>
        <v>347</v>
      </c>
      <c r="F604" s="28">
        <f>19-C605+F605</f>
        <v>-386</v>
      </c>
      <c r="G604" s="33">
        <v>0</v>
      </c>
    </row>
    <row r="605" spans="1:7" x14ac:dyDescent="0.25">
      <c r="A605" s="29" t="s">
        <v>26</v>
      </c>
      <c r="B605" s="30" t="s">
        <v>7</v>
      </c>
      <c r="C605" s="30">
        <v>44</v>
      </c>
      <c r="D605" s="30">
        <v>40</v>
      </c>
      <c r="E605" s="30">
        <f>23+E606</f>
        <v>337</v>
      </c>
      <c r="F605" s="30">
        <f>17-C606+F606</f>
        <v>-361</v>
      </c>
      <c r="G605" s="32">
        <v>0</v>
      </c>
    </row>
    <row r="606" spans="1:7" x14ac:dyDescent="0.25">
      <c r="A606" s="29" t="s">
        <v>54</v>
      </c>
      <c r="B606" s="30" t="s">
        <v>7</v>
      </c>
      <c r="C606" s="30">
        <v>50</v>
      </c>
      <c r="D606" s="30">
        <v>48</v>
      </c>
      <c r="E606" s="30">
        <f>18+E607</f>
        <v>314</v>
      </c>
      <c r="F606" s="30">
        <f>30-C607+F607</f>
        <v>-328</v>
      </c>
      <c r="G606" s="32">
        <v>0</v>
      </c>
    </row>
    <row r="607" spans="1:7" x14ac:dyDescent="0.25">
      <c r="A607" s="29" t="s">
        <v>27</v>
      </c>
      <c r="B607" s="30" t="s">
        <v>7</v>
      </c>
      <c r="C607" s="30">
        <v>38</v>
      </c>
      <c r="D607" s="30">
        <v>37</v>
      </c>
      <c r="E607" s="30">
        <f>28+E608</f>
        <v>296</v>
      </c>
      <c r="F607" s="30">
        <f>9-C608+F608</f>
        <v>-320</v>
      </c>
      <c r="G607" s="32">
        <v>0</v>
      </c>
    </row>
    <row r="608" spans="1:7" x14ac:dyDescent="0.25">
      <c r="A608" s="29" t="s">
        <v>169</v>
      </c>
      <c r="B608" s="30" t="s">
        <v>7</v>
      </c>
      <c r="C608" s="30">
        <v>80</v>
      </c>
      <c r="D608" s="30">
        <v>76</v>
      </c>
      <c r="E608" s="30">
        <f>24+E609</f>
        <v>268</v>
      </c>
      <c r="F608" s="30">
        <f>54-C609+F609</f>
        <v>-249</v>
      </c>
      <c r="G608" s="32">
        <v>0</v>
      </c>
    </row>
    <row r="609" spans="1:7" x14ac:dyDescent="0.25">
      <c r="A609" s="29" t="s">
        <v>55</v>
      </c>
      <c r="B609" s="30" t="s">
        <v>7</v>
      </c>
      <c r="C609" s="30">
        <v>3</v>
      </c>
      <c r="D609" s="30">
        <v>3</v>
      </c>
      <c r="E609" s="30">
        <f>0+E610</f>
        <v>244</v>
      </c>
      <c r="F609" s="30">
        <f>3-C610+F610</f>
        <v>-300</v>
      </c>
      <c r="G609" s="32">
        <v>0</v>
      </c>
    </row>
    <row r="610" spans="1:7" x14ac:dyDescent="0.25">
      <c r="A610" s="29" t="s">
        <v>24</v>
      </c>
      <c r="B610" s="30" t="s">
        <v>7</v>
      </c>
      <c r="C610" s="30">
        <v>159</v>
      </c>
      <c r="D610" s="30">
        <v>126</v>
      </c>
      <c r="E610" s="30">
        <f>27+E611</f>
        <v>244</v>
      </c>
      <c r="F610" s="30">
        <f>112-C611+F611</f>
        <v>-144</v>
      </c>
      <c r="G610" s="32">
        <v>0</v>
      </c>
    </row>
    <row r="611" spans="1:7" x14ac:dyDescent="0.25">
      <c r="A611" s="29" t="s">
        <v>156</v>
      </c>
      <c r="B611" s="30" t="s">
        <v>7</v>
      </c>
      <c r="C611" s="30">
        <v>5</v>
      </c>
      <c r="D611" s="30">
        <v>5</v>
      </c>
      <c r="E611" s="30">
        <f>3+E612</f>
        <v>217</v>
      </c>
      <c r="F611" s="30">
        <f>2-C612+F612</f>
        <v>-251</v>
      </c>
      <c r="G611" s="32">
        <v>0</v>
      </c>
    </row>
    <row r="612" spans="1:7" x14ac:dyDescent="0.25">
      <c r="A612" s="29" t="s">
        <v>28</v>
      </c>
      <c r="B612" s="30" t="s">
        <v>7</v>
      </c>
      <c r="C612" s="30">
        <v>99</v>
      </c>
      <c r="D612" s="30">
        <v>93</v>
      </c>
      <c r="E612" s="30">
        <f>33+E613</f>
        <v>214</v>
      </c>
      <c r="F612" s="30">
        <f>62-C613+F613</f>
        <v>-154</v>
      </c>
      <c r="G612" s="32">
        <v>1</v>
      </c>
    </row>
    <row r="613" spans="1:7" x14ac:dyDescent="0.25">
      <c r="A613" s="31" t="s">
        <v>29</v>
      </c>
      <c r="B613" s="28" t="s">
        <v>7</v>
      </c>
      <c r="C613" s="28">
        <v>21</v>
      </c>
      <c r="D613" s="28">
        <v>20</v>
      </c>
      <c r="E613" s="28">
        <f>9+E614</f>
        <v>181</v>
      </c>
      <c r="F613" s="28">
        <f>11-C614+F614</f>
        <v>-195</v>
      </c>
      <c r="G613" s="33">
        <v>0</v>
      </c>
    </row>
    <row r="614" spans="1:7" x14ac:dyDescent="0.25">
      <c r="A614" s="29" t="s">
        <v>30</v>
      </c>
      <c r="B614" s="30" t="s">
        <v>7</v>
      </c>
      <c r="C614" s="30">
        <v>20</v>
      </c>
      <c r="D614" s="30">
        <v>17</v>
      </c>
      <c r="E614" s="30">
        <f>7+E615</f>
        <v>172</v>
      </c>
      <c r="F614" s="30">
        <f>11-C615+F615</f>
        <v>-186</v>
      </c>
      <c r="G614" s="32">
        <v>0</v>
      </c>
    </row>
    <row r="615" spans="1:7" x14ac:dyDescent="0.25">
      <c r="A615" s="31" t="s">
        <v>56</v>
      </c>
      <c r="B615" s="28" t="s">
        <v>7</v>
      </c>
      <c r="C615" s="28">
        <v>17</v>
      </c>
      <c r="D615" s="28">
        <v>17</v>
      </c>
      <c r="E615" s="28">
        <f>11+E616</f>
        <v>165</v>
      </c>
      <c r="F615" s="28">
        <f>6-C616+F616</f>
        <v>-180</v>
      </c>
      <c r="G615" s="33">
        <v>0</v>
      </c>
    </row>
    <row r="616" spans="1:7" x14ac:dyDescent="0.25">
      <c r="A616" s="31" t="s">
        <v>31</v>
      </c>
      <c r="B616" s="28" t="s">
        <v>7</v>
      </c>
      <c r="C616" s="28">
        <v>54</v>
      </c>
      <c r="D616" s="28">
        <v>50</v>
      </c>
      <c r="E616" s="28">
        <f>27+E617</f>
        <v>154</v>
      </c>
      <c r="F616" s="28">
        <f>23-C617+F617</f>
        <v>-132</v>
      </c>
      <c r="G616" s="33">
        <v>0</v>
      </c>
    </row>
    <row r="617" spans="1:7" x14ac:dyDescent="0.25">
      <c r="A617" s="31" t="s">
        <v>57</v>
      </c>
      <c r="B617" s="28" t="s">
        <v>7</v>
      </c>
      <c r="C617" s="28">
        <v>8</v>
      </c>
      <c r="D617" s="28">
        <v>5</v>
      </c>
      <c r="E617" s="28">
        <f>4+E618</f>
        <v>127</v>
      </c>
      <c r="F617" s="28">
        <f>1-C618+F618</f>
        <v>-147</v>
      </c>
      <c r="G617" s="33">
        <v>1</v>
      </c>
    </row>
    <row r="618" spans="1:7" x14ac:dyDescent="0.25">
      <c r="A618" s="29" t="s">
        <v>176</v>
      </c>
      <c r="B618" s="30" t="s">
        <v>7</v>
      </c>
      <c r="C618" s="30">
        <v>4</v>
      </c>
      <c r="D618" s="30">
        <v>4</v>
      </c>
      <c r="E618" s="30">
        <f>2+E619</f>
        <v>123</v>
      </c>
      <c r="F618" s="30">
        <f>2-C619+F619</f>
        <v>-144</v>
      </c>
      <c r="G618" s="32">
        <v>0</v>
      </c>
    </row>
    <row r="619" spans="1:7" x14ac:dyDescent="0.25">
      <c r="A619" s="29" t="s">
        <v>32</v>
      </c>
      <c r="B619" s="30" t="s">
        <v>7</v>
      </c>
      <c r="C619" s="30">
        <v>17</v>
      </c>
      <c r="D619" s="30">
        <v>17</v>
      </c>
      <c r="E619" s="30">
        <f>13+E620</f>
        <v>121</v>
      </c>
      <c r="F619" s="30">
        <f>4-C620+F620</f>
        <v>-129</v>
      </c>
      <c r="G619" s="32">
        <v>0</v>
      </c>
    </row>
    <row r="620" spans="1:7" x14ac:dyDescent="0.25">
      <c r="A620" s="29" t="s">
        <v>33</v>
      </c>
      <c r="B620" s="30" t="s">
        <v>7</v>
      </c>
      <c r="C620" s="30">
        <v>103</v>
      </c>
      <c r="D620" s="30">
        <v>94</v>
      </c>
      <c r="E620" s="30">
        <f>43+E621</f>
        <v>108</v>
      </c>
      <c r="F620" s="30">
        <f>52-C621+F621</f>
        <v>-30</v>
      </c>
      <c r="G620" s="32">
        <v>0</v>
      </c>
    </row>
    <row r="621" spans="1:7" x14ac:dyDescent="0.25">
      <c r="A621" s="31" t="s">
        <v>220</v>
      </c>
      <c r="B621" s="30" t="s">
        <v>7</v>
      </c>
      <c r="C621" s="30">
        <v>152</v>
      </c>
      <c r="D621" s="30">
        <v>125</v>
      </c>
      <c r="E621" s="30">
        <f>21+E622</f>
        <v>65</v>
      </c>
      <c r="F621" s="30">
        <f>114-C622+F622</f>
        <v>70</v>
      </c>
      <c r="G621" s="32">
        <v>1</v>
      </c>
    </row>
    <row r="622" spans="1:7" x14ac:dyDescent="0.25">
      <c r="A622" s="31" t="s">
        <v>189</v>
      </c>
      <c r="B622" s="28" t="s">
        <v>7</v>
      </c>
      <c r="C622" s="28">
        <v>44</v>
      </c>
      <c r="D622" s="28">
        <v>44</v>
      </c>
      <c r="E622" s="28">
        <v>44</v>
      </c>
      <c r="F622" s="28">
        <v>0</v>
      </c>
      <c r="G622" s="33">
        <v>0</v>
      </c>
    </row>
    <row r="623" spans="1:7" x14ac:dyDescent="0.25">
      <c r="A623" s="31" t="s">
        <v>180</v>
      </c>
      <c r="B623" s="28" t="s">
        <v>7</v>
      </c>
      <c r="C623" s="28">
        <v>40</v>
      </c>
      <c r="D623" s="28">
        <v>37</v>
      </c>
      <c r="E623" s="28">
        <f>16+E624</f>
        <v>41</v>
      </c>
      <c r="F623" s="28">
        <f>23-C624+F624</f>
        <v>-126</v>
      </c>
      <c r="G623" s="33">
        <v>0</v>
      </c>
    </row>
    <row r="624" spans="1:7" x14ac:dyDescent="0.25">
      <c r="A624" s="31" t="s">
        <v>59</v>
      </c>
      <c r="B624" s="28" t="s">
        <v>7</v>
      </c>
      <c r="C624" s="28">
        <v>37</v>
      </c>
      <c r="D624" s="28">
        <v>36</v>
      </c>
      <c r="E624" s="28">
        <f>9+E625</f>
        <v>25</v>
      </c>
      <c r="F624" s="28">
        <f>27-C625+F625</f>
        <v>-112</v>
      </c>
      <c r="G624" s="33">
        <v>0</v>
      </c>
    </row>
    <row r="625" spans="1:7" x14ac:dyDescent="0.25">
      <c r="A625" s="29" t="s">
        <v>60</v>
      </c>
      <c r="B625" s="30" t="s">
        <v>7</v>
      </c>
      <c r="C625" s="30">
        <v>29</v>
      </c>
      <c r="D625" s="30">
        <v>27</v>
      </c>
      <c r="E625" s="30">
        <v>16</v>
      </c>
      <c r="F625" s="30">
        <f>13-C626+F626</f>
        <v>-110</v>
      </c>
      <c r="G625" s="32">
        <v>0</v>
      </c>
    </row>
    <row r="626" spans="1:7" x14ac:dyDescent="0.25">
      <c r="A626" s="31" t="s">
        <v>184</v>
      </c>
      <c r="B626" s="28" t="s">
        <v>7</v>
      </c>
      <c r="C626" s="28">
        <v>48</v>
      </c>
      <c r="D626" s="28">
        <v>44</v>
      </c>
      <c r="E626" s="28">
        <f>19+E627</f>
        <v>111</v>
      </c>
      <c r="F626" s="28">
        <f>25-C627+F627</f>
        <v>-75</v>
      </c>
      <c r="G626" s="33">
        <v>0</v>
      </c>
    </row>
    <row r="627" spans="1:7" x14ac:dyDescent="0.25">
      <c r="A627" s="29" t="s">
        <v>182</v>
      </c>
      <c r="B627" s="30" t="s">
        <v>7</v>
      </c>
      <c r="C627" s="30">
        <v>63</v>
      </c>
      <c r="D627" s="30">
        <v>62</v>
      </c>
      <c r="E627" s="30">
        <f>16+E628</f>
        <v>92</v>
      </c>
      <c r="F627" s="30">
        <f>47-C628+F628</f>
        <v>-37</v>
      </c>
      <c r="G627" s="32">
        <v>0</v>
      </c>
    </row>
    <row r="628" spans="1:7" x14ac:dyDescent="0.25">
      <c r="A628" s="29" t="s">
        <v>186</v>
      </c>
      <c r="B628" s="30" t="s">
        <v>7</v>
      </c>
      <c r="C628" s="30">
        <v>19</v>
      </c>
      <c r="D628" s="30">
        <v>18</v>
      </c>
      <c r="E628" s="30">
        <f>6+E635</f>
        <v>76</v>
      </c>
      <c r="F628" s="30">
        <f>12-C635+F635</f>
        <v>-65</v>
      </c>
      <c r="G628" s="32">
        <v>0</v>
      </c>
    </row>
    <row r="629" spans="1:7" x14ac:dyDescent="0.25">
      <c r="A629" s="29" t="s">
        <v>188</v>
      </c>
      <c r="B629" s="30" t="s">
        <v>7</v>
      </c>
      <c r="C629" s="30">
        <v>28</v>
      </c>
      <c r="D629" s="30">
        <v>28</v>
      </c>
      <c r="E629" s="30">
        <f>13+E642</f>
        <v>60</v>
      </c>
      <c r="F629" s="30">
        <f>15-C642+F642</f>
        <v>-39</v>
      </c>
      <c r="G629" s="32">
        <v>0</v>
      </c>
    </row>
    <row r="630" spans="1:7" x14ac:dyDescent="0.25">
      <c r="A630" s="31" t="s">
        <v>61</v>
      </c>
      <c r="B630" s="28" t="s">
        <v>7</v>
      </c>
      <c r="C630" s="28">
        <v>7</v>
      </c>
      <c r="D630" s="28">
        <v>6</v>
      </c>
      <c r="E630" s="28">
        <f>2+E636</f>
        <v>57</v>
      </c>
      <c r="F630" s="28">
        <f>4-C636+F636</f>
        <v>-58</v>
      </c>
      <c r="G630" s="33">
        <v>0</v>
      </c>
    </row>
    <row r="631" spans="1:7" x14ac:dyDescent="0.25">
      <c r="A631" s="29" t="s">
        <v>181</v>
      </c>
      <c r="B631" s="30" t="s">
        <v>7</v>
      </c>
      <c r="C631" s="30">
        <v>24</v>
      </c>
      <c r="D631" s="30">
        <v>20</v>
      </c>
      <c r="E631" s="30">
        <f>8+E639</f>
        <v>16</v>
      </c>
      <c r="F631" s="30">
        <f>12-C639+F639</f>
        <v>4</v>
      </c>
      <c r="G631" s="32">
        <v>0</v>
      </c>
    </row>
    <row r="632" spans="1:7" x14ac:dyDescent="0.25">
      <c r="A632" s="31" t="s">
        <v>62</v>
      </c>
      <c r="B632" s="28" t="s">
        <v>7</v>
      </c>
      <c r="C632" s="28">
        <v>24</v>
      </c>
      <c r="D632" s="28">
        <v>23</v>
      </c>
      <c r="E632" s="28">
        <f>7+E636</f>
        <v>62</v>
      </c>
      <c r="F632" s="28">
        <f>17-C636+F636</f>
        <v>-45</v>
      </c>
      <c r="G632" s="33">
        <v>0</v>
      </c>
    </row>
    <row r="633" spans="1:7" x14ac:dyDescent="0.25">
      <c r="A633" s="31" t="s">
        <v>187</v>
      </c>
      <c r="B633" s="28" t="s">
        <v>7</v>
      </c>
      <c r="C633" s="28">
        <v>14</v>
      </c>
      <c r="D633" s="28">
        <v>13</v>
      </c>
      <c r="E633" s="28">
        <f>8+E638</f>
        <v>89</v>
      </c>
      <c r="F633" s="28">
        <f>5-C638+F638</f>
        <v>-85</v>
      </c>
      <c r="G633" s="33">
        <v>0</v>
      </c>
    </row>
    <row r="634" spans="1:7" x14ac:dyDescent="0.25">
      <c r="A634" s="29" t="s">
        <v>63</v>
      </c>
      <c r="B634" s="30" t="s">
        <v>7</v>
      </c>
      <c r="C634" s="30">
        <v>18</v>
      </c>
      <c r="D634" s="30">
        <v>18</v>
      </c>
      <c r="E634" s="30">
        <f>4+E640</f>
        <v>28</v>
      </c>
      <c r="F634" s="30">
        <f>14-C640+F640</f>
        <v>-12</v>
      </c>
      <c r="G634" s="32">
        <v>0</v>
      </c>
    </row>
    <row r="635" spans="1:7" x14ac:dyDescent="0.25">
      <c r="A635" s="31" t="s">
        <v>190</v>
      </c>
      <c r="B635" s="28" t="s">
        <v>7</v>
      </c>
      <c r="C635" s="28">
        <v>8</v>
      </c>
      <c r="D635" s="28">
        <v>7</v>
      </c>
      <c r="E635" s="28">
        <f>5+E641</f>
        <v>70</v>
      </c>
      <c r="F635" s="28">
        <f>2-C641+F641</f>
        <v>-69</v>
      </c>
      <c r="G635" s="33">
        <v>0</v>
      </c>
    </row>
    <row r="636" spans="1:7" x14ac:dyDescent="0.25">
      <c r="A636" s="31" t="s">
        <v>64</v>
      </c>
      <c r="B636" s="28" t="s">
        <v>7</v>
      </c>
      <c r="C636" s="28">
        <v>21</v>
      </c>
      <c r="D636" s="28">
        <v>20</v>
      </c>
      <c r="E636" s="28">
        <f>8+E642</f>
        <v>55</v>
      </c>
      <c r="F636" s="28">
        <f>13-C642+F642</f>
        <v>-41</v>
      </c>
      <c r="G636" s="33">
        <v>0</v>
      </c>
    </row>
    <row r="637" spans="1:7" x14ac:dyDescent="0.25">
      <c r="A637" s="29" t="s">
        <v>185</v>
      </c>
      <c r="B637" s="30" t="s">
        <v>7</v>
      </c>
      <c r="C637" s="30">
        <v>7</v>
      </c>
      <c r="D637" s="30">
        <v>6</v>
      </c>
      <c r="E637" s="30">
        <f>2+E646</f>
        <v>26</v>
      </c>
      <c r="F637" s="30">
        <f>4-C646+F646</f>
        <v>-22</v>
      </c>
      <c r="G637" s="32">
        <v>0</v>
      </c>
    </row>
    <row r="638" spans="1:7" x14ac:dyDescent="0.25">
      <c r="A638" s="31" t="s">
        <v>183</v>
      </c>
      <c r="B638" s="28" t="s">
        <v>7</v>
      </c>
      <c r="C638" s="28">
        <v>45</v>
      </c>
      <c r="D638" s="28">
        <v>40</v>
      </c>
      <c r="E638" s="28">
        <f>8+E644</f>
        <v>81</v>
      </c>
      <c r="F638" s="28">
        <f>33-C644+F644</f>
        <v>-45</v>
      </c>
      <c r="G638" s="33">
        <v>0</v>
      </c>
    </row>
    <row r="639" spans="1:7" x14ac:dyDescent="0.25">
      <c r="A639" s="29" t="s">
        <v>136</v>
      </c>
      <c r="B639" s="30" t="s">
        <v>7</v>
      </c>
      <c r="C639" s="30">
        <v>8</v>
      </c>
      <c r="D639" s="30">
        <v>8</v>
      </c>
      <c r="E639" s="30">
        <v>8</v>
      </c>
      <c r="F639" s="30">
        <v>0</v>
      </c>
      <c r="G639" s="32">
        <v>0</v>
      </c>
    </row>
    <row r="640" spans="1:7" x14ac:dyDescent="0.25">
      <c r="A640" s="31" t="s">
        <v>65</v>
      </c>
      <c r="B640" s="28" t="s">
        <v>7</v>
      </c>
      <c r="C640" s="28">
        <v>4</v>
      </c>
      <c r="D640" s="28">
        <v>4</v>
      </c>
      <c r="E640" s="28">
        <f>3+E645</f>
        <v>24</v>
      </c>
      <c r="F640" s="28">
        <f>1-C645+F645</f>
        <v>-22</v>
      </c>
      <c r="G640" s="33">
        <v>0</v>
      </c>
    </row>
    <row r="641" spans="1:7" x14ac:dyDescent="0.25">
      <c r="A641" s="31" t="s">
        <v>66</v>
      </c>
      <c r="B641" s="28" t="s">
        <v>7</v>
      </c>
      <c r="C641" s="28">
        <v>20</v>
      </c>
      <c r="D641" s="28">
        <v>19</v>
      </c>
      <c r="E641" s="28">
        <f>16+E650</f>
        <v>65</v>
      </c>
      <c r="F641" s="28">
        <f>3-C650+F650</f>
        <v>-51</v>
      </c>
      <c r="G641" s="33">
        <v>0</v>
      </c>
    </row>
    <row r="642" spans="1:7" x14ac:dyDescent="0.25">
      <c r="A642" s="29" t="s">
        <v>34</v>
      </c>
      <c r="B642" s="30" t="s">
        <v>7</v>
      </c>
      <c r="C642" s="30">
        <v>11</v>
      </c>
      <c r="D642" s="30">
        <v>8</v>
      </c>
      <c r="E642" s="30">
        <f>0+E655</f>
        <v>47</v>
      </c>
      <c r="F642" s="30">
        <f>9-C655+F655</f>
        <v>-43</v>
      </c>
      <c r="G642" s="32">
        <v>0</v>
      </c>
    </row>
    <row r="643" spans="1:7" x14ac:dyDescent="0.25">
      <c r="A643" s="29" t="s">
        <v>67</v>
      </c>
      <c r="B643" s="30" t="s">
        <v>7</v>
      </c>
      <c r="C643" s="30">
        <v>42</v>
      </c>
      <c r="D643" s="30">
        <v>41</v>
      </c>
      <c r="E643" s="30">
        <f>30+E651</f>
        <v>51</v>
      </c>
      <c r="F643" s="30">
        <f>11-C651+F651</f>
        <v>-12</v>
      </c>
      <c r="G643" s="32">
        <v>0</v>
      </c>
    </row>
    <row r="644" spans="1:7" x14ac:dyDescent="0.25">
      <c r="A644" s="31" t="s">
        <v>35</v>
      </c>
      <c r="B644" s="28" t="s">
        <v>7</v>
      </c>
      <c r="C644" s="28">
        <v>29</v>
      </c>
      <c r="D644" s="28">
        <v>29</v>
      </c>
      <c r="E644" s="28">
        <f>24+E650</f>
        <v>73</v>
      </c>
      <c r="F644" s="28">
        <f>5-C650+F650</f>
        <v>-49</v>
      </c>
      <c r="G644" s="33">
        <v>0</v>
      </c>
    </row>
    <row r="645" spans="1:7" x14ac:dyDescent="0.25">
      <c r="A645" s="29" t="s">
        <v>178</v>
      </c>
      <c r="B645" s="30" t="s">
        <v>7</v>
      </c>
      <c r="C645" s="30">
        <v>3</v>
      </c>
      <c r="D645" s="30">
        <v>2</v>
      </c>
      <c r="E645" s="30">
        <f>0+E651</f>
        <v>21</v>
      </c>
      <c r="F645" s="30">
        <f>3-C651+F651</f>
        <v>-20</v>
      </c>
      <c r="G645" s="32">
        <v>0</v>
      </c>
    </row>
    <row r="646" spans="1:7" x14ac:dyDescent="0.25">
      <c r="A646" s="29" t="s">
        <v>36</v>
      </c>
      <c r="B646" s="30" t="s">
        <v>7</v>
      </c>
      <c r="C646" s="30">
        <v>3</v>
      </c>
      <c r="D646" s="30">
        <v>3</v>
      </c>
      <c r="E646" s="30">
        <f>0+E653</f>
        <v>24</v>
      </c>
      <c r="F646" s="30">
        <f>3-C653+F653</f>
        <v>-23</v>
      </c>
      <c r="G646" s="32">
        <v>0</v>
      </c>
    </row>
    <row r="647" spans="1:7" x14ac:dyDescent="0.25">
      <c r="A647" s="31" t="s">
        <v>137</v>
      </c>
      <c r="B647" s="28" t="s">
        <v>7</v>
      </c>
      <c r="C647" s="28">
        <v>2</v>
      </c>
      <c r="D647" s="28">
        <v>2</v>
      </c>
      <c r="E647" s="28">
        <f>1+E652</f>
        <v>3</v>
      </c>
      <c r="F647" s="28">
        <f>1-C652+F652</f>
        <v>-7</v>
      </c>
      <c r="G647" s="33">
        <v>0</v>
      </c>
    </row>
    <row r="648" spans="1:7" x14ac:dyDescent="0.25">
      <c r="A648" s="29" t="s">
        <v>175</v>
      </c>
      <c r="B648" s="30" t="s">
        <v>7</v>
      </c>
      <c r="C648" s="30">
        <v>13</v>
      </c>
      <c r="D648" s="30">
        <v>13</v>
      </c>
      <c r="E648" s="30">
        <f>7+E656</f>
        <v>12</v>
      </c>
      <c r="F648" s="30">
        <f>6-C656+F656</f>
        <v>1</v>
      </c>
      <c r="G648" s="32">
        <v>0</v>
      </c>
    </row>
    <row r="649" spans="1:7" x14ac:dyDescent="0.25">
      <c r="A649" s="29" t="s">
        <v>37</v>
      </c>
      <c r="B649" s="30" t="s">
        <v>7</v>
      </c>
      <c r="C649" s="30">
        <v>34</v>
      </c>
      <c r="D649" s="30">
        <v>20</v>
      </c>
      <c r="E649" s="30">
        <f>18+E656</f>
        <v>23</v>
      </c>
      <c r="F649" s="30">
        <f>3-C656+F656</f>
        <v>-2</v>
      </c>
      <c r="G649" s="32">
        <v>0</v>
      </c>
    </row>
    <row r="650" spans="1:7" x14ac:dyDescent="0.25">
      <c r="A650" s="31" t="s">
        <v>69</v>
      </c>
      <c r="B650" s="28" t="s">
        <v>7</v>
      </c>
      <c r="C650" s="28">
        <v>5</v>
      </c>
      <c r="D650" s="28">
        <v>5</v>
      </c>
      <c r="E650" s="28">
        <f>2+E655</f>
        <v>49</v>
      </c>
      <c r="F650" s="28">
        <f>3-C655+F655</f>
        <v>-49</v>
      </c>
      <c r="G650" s="33">
        <v>0</v>
      </c>
    </row>
    <row r="651" spans="1:7" x14ac:dyDescent="0.25">
      <c r="A651" s="31" t="s">
        <v>70</v>
      </c>
      <c r="B651" s="28" t="s">
        <v>7</v>
      </c>
      <c r="C651" s="28">
        <v>14</v>
      </c>
      <c r="D651" s="28">
        <v>14</v>
      </c>
      <c r="E651" s="28">
        <f>12+E658</f>
        <v>21</v>
      </c>
      <c r="F651" s="28">
        <f>2-C658+F658</f>
        <v>-9</v>
      </c>
      <c r="G651" s="33">
        <v>0</v>
      </c>
    </row>
    <row r="652" spans="1:7" x14ac:dyDescent="0.25">
      <c r="A652" s="29" t="s">
        <v>71</v>
      </c>
      <c r="B652" s="30" t="s">
        <v>7</v>
      </c>
      <c r="C652" s="30">
        <v>8</v>
      </c>
      <c r="D652" s="30">
        <v>2</v>
      </c>
      <c r="E652" s="30">
        <f>1+E657</f>
        <v>2</v>
      </c>
      <c r="F652" s="30">
        <f>1-C657+F657</f>
        <v>0</v>
      </c>
      <c r="G652" s="32">
        <v>0</v>
      </c>
    </row>
    <row r="653" spans="1:7" x14ac:dyDescent="0.25">
      <c r="A653" s="29" t="s">
        <v>72</v>
      </c>
      <c r="B653" s="30" t="s">
        <v>7</v>
      </c>
      <c r="C653" s="30">
        <v>26</v>
      </c>
      <c r="D653" s="30">
        <v>24</v>
      </c>
      <c r="E653" s="30">
        <f>21+E661</f>
        <v>24</v>
      </c>
      <c r="F653" s="30">
        <f>3-C661+F661</f>
        <v>0</v>
      </c>
      <c r="G653" s="32">
        <v>0</v>
      </c>
    </row>
    <row r="654" spans="1:7" x14ac:dyDescent="0.25">
      <c r="A654" s="31" t="s">
        <v>73</v>
      </c>
      <c r="B654" s="28" t="s">
        <v>7</v>
      </c>
      <c r="C654" s="28">
        <v>58</v>
      </c>
      <c r="D654" s="28">
        <v>53</v>
      </c>
      <c r="E654" s="28">
        <v>49</v>
      </c>
      <c r="F654" s="28">
        <v>4</v>
      </c>
      <c r="G654" s="33">
        <v>0</v>
      </c>
    </row>
    <row r="655" spans="1:7" x14ac:dyDescent="0.25">
      <c r="A655" s="29" t="s">
        <v>138</v>
      </c>
      <c r="B655" s="30" t="s">
        <v>7</v>
      </c>
      <c r="C655" s="30">
        <v>23</v>
      </c>
      <c r="D655" s="30">
        <v>21</v>
      </c>
      <c r="E655" s="30">
        <f>19+E663</f>
        <v>47</v>
      </c>
      <c r="F655" s="30">
        <f>2-C663+F663</f>
        <v>-29</v>
      </c>
      <c r="G655" s="32">
        <v>0</v>
      </c>
    </row>
    <row r="656" spans="1:7" x14ac:dyDescent="0.25">
      <c r="A656" s="31" t="s">
        <v>75</v>
      </c>
      <c r="B656" s="28" t="s">
        <v>7</v>
      </c>
      <c r="C656" s="28">
        <v>8</v>
      </c>
      <c r="D656" s="28">
        <v>8</v>
      </c>
      <c r="E656" s="28">
        <v>5</v>
      </c>
      <c r="F656" s="28">
        <v>3</v>
      </c>
      <c r="G656" s="33">
        <v>0</v>
      </c>
    </row>
    <row r="657" spans="1:7" x14ac:dyDescent="0.25">
      <c r="A657" s="29" t="s">
        <v>76</v>
      </c>
      <c r="B657" s="30" t="s">
        <v>7</v>
      </c>
      <c r="C657" s="30">
        <v>1</v>
      </c>
      <c r="D657" s="30">
        <v>1</v>
      </c>
      <c r="E657" s="30">
        <v>1</v>
      </c>
      <c r="F657" s="30">
        <v>0</v>
      </c>
      <c r="G657" s="32">
        <v>0</v>
      </c>
    </row>
    <row r="658" spans="1:7" x14ac:dyDescent="0.25">
      <c r="A658" s="31" t="s">
        <v>77</v>
      </c>
      <c r="B658" s="28" t="s">
        <v>7</v>
      </c>
      <c r="C658" s="28">
        <v>12</v>
      </c>
      <c r="D658" s="28">
        <v>10</v>
      </c>
      <c r="E658" s="28">
        <v>9</v>
      </c>
      <c r="F658" s="28">
        <v>1</v>
      </c>
      <c r="G658" s="33">
        <v>0</v>
      </c>
    </row>
    <row r="659" spans="1:7" x14ac:dyDescent="0.25">
      <c r="A659" s="29" t="s">
        <v>162</v>
      </c>
      <c r="B659" s="30" t="s">
        <v>7</v>
      </c>
      <c r="C659" s="30">
        <v>1</v>
      </c>
      <c r="D659" s="30">
        <v>1</v>
      </c>
      <c r="E659" s="30">
        <v>1</v>
      </c>
      <c r="F659" s="30">
        <v>0</v>
      </c>
      <c r="G659" s="32">
        <v>0</v>
      </c>
    </row>
    <row r="660" spans="1:7" x14ac:dyDescent="0.25">
      <c r="A660" s="31" t="s">
        <v>139</v>
      </c>
      <c r="B660" s="28" t="s">
        <v>7</v>
      </c>
      <c r="C660" s="28">
        <v>2</v>
      </c>
      <c r="D660" s="28">
        <v>2</v>
      </c>
      <c r="E660" s="28">
        <f>1+E665</f>
        <v>2</v>
      </c>
      <c r="F660" s="28">
        <f>1-C665+F665</f>
        <v>0</v>
      </c>
      <c r="G660" s="33">
        <v>0</v>
      </c>
    </row>
    <row r="661" spans="1:7" x14ac:dyDescent="0.25">
      <c r="A661" s="31" t="s">
        <v>78</v>
      </c>
      <c r="B661" s="28" t="s">
        <v>7</v>
      </c>
      <c r="C661" s="28">
        <v>3</v>
      </c>
      <c r="D661" s="28">
        <v>3</v>
      </c>
      <c r="E661" s="28">
        <v>3</v>
      </c>
      <c r="F661" s="28">
        <v>0</v>
      </c>
      <c r="G661" s="33">
        <v>0</v>
      </c>
    </row>
    <row r="662" spans="1:7" x14ac:dyDescent="0.25">
      <c r="A662" s="31" t="s">
        <v>39</v>
      </c>
      <c r="B662" s="28" t="s">
        <v>7</v>
      </c>
      <c r="C662" s="28">
        <v>13</v>
      </c>
      <c r="D662" s="28">
        <v>11</v>
      </c>
      <c r="E662" s="28">
        <f>7+E667</f>
        <v>34</v>
      </c>
      <c r="F662" s="28">
        <f>4-C667+F667</f>
        <v>-23</v>
      </c>
      <c r="G662" s="33">
        <v>0</v>
      </c>
    </row>
    <row r="663" spans="1:7" x14ac:dyDescent="0.25">
      <c r="A663" s="29" t="s">
        <v>80</v>
      </c>
      <c r="B663" s="30" t="s">
        <v>7</v>
      </c>
      <c r="C663" s="30">
        <v>6</v>
      </c>
      <c r="D663" s="30">
        <v>5</v>
      </c>
      <c r="E663" s="30">
        <f>3+E670</f>
        <v>28</v>
      </c>
      <c r="F663" s="30">
        <f>2-C670+F670</f>
        <v>-25</v>
      </c>
      <c r="G663" s="32">
        <v>0</v>
      </c>
    </row>
    <row r="664" spans="1:7" x14ac:dyDescent="0.25">
      <c r="A664" s="29" t="s">
        <v>140</v>
      </c>
      <c r="B664" s="30" t="s">
        <v>7</v>
      </c>
      <c r="C664" s="30">
        <v>2</v>
      </c>
      <c r="D664" s="30">
        <v>2</v>
      </c>
      <c r="E664" s="30">
        <f>0+E670</f>
        <v>25</v>
      </c>
      <c r="F664" s="30">
        <f>2-C670+F670</f>
        <v>-25</v>
      </c>
      <c r="G664" s="32">
        <v>0</v>
      </c>
    </row>
    <row r="665" spans="1:7" x14ac:dyDescent="0.25">
      <c r="A665" s="31" t="s">
        <v>81</v>
      </c>
      <c r="B665" s="28" t="s">
        <v>7</v>
      </c>
      <c r="C665" s="28">
        <v>2</v>
      </c>
      <c r="D665" s="28">
        <v>2</v>
      </c>
      <c r="E665" s="28">
        <v>1</v>
      </c>
      <c r="F665" s="28">
        <v>1</v>
      </c>
      <c r="G665" s="33">
        <v>0</v>
      </c>
    </row>
    <row r="666" spans="1:7" x14ac:dyDescent="0.25">
      <c r="A666" s="31" t="s">
        <v>82</v>
      </c>
      <c r="B666" s="28" t="s">
        <v>7</v>
      </c>
      <c r="C666" s="28">
        <v>16</v>
      </c>
      <c r="D666" s="28">
        <v>16</v>
      </c>
      <c r="E666" s="28">
        <f>5+E675</f>
        <v>16</v>
      </c>
      <c r="F666" s="28">
        <f>11-C675+F675</f>
        <v>-4</v>
      </c>
      <c r="G666" s="33">
        <v>0</v>
      </c>
    </row>
    <row r="667" spans="1:7" x14ac:dyDescent="0.25">
      <c r="A667" s="31" t="s">
        <v>141</v>
      </c>
      <c r="B667" s="28" t="s">
        <v>7</v>
      </c>
      <c r="C667" s="28">
        <v>29</v>
      </c>
      <c r="D667" s="28">
        <v>28</v>
      </c>
      <c r="E667" s="28">
        <f>12+E677</f>
        <v>27</v>
      </c>
      <c r="F667" s="28">
        <f>17-C677+F677</f>
        <v>2</v>
      </c>
      <c r="G667" s="33">
        <v>0</v>
      </c>
    </row>
    <row r="668" spans="1:7" x14ac:dyDescent="0.25">
      <c r="A668" s="31" t="s">
        <v>83</v>
      </c>
      <c r="B668" s="28" t="s">
        <v>7</v>
      </c>
      <c r="C668" s="28">
        <v>26</v>
      </c>
      <c r="D668" s="28">
        <v>25</v>
      </c>
      <c r="E668" s="28">
        <f>7+E676</f>
        <v>14</v>
      </c>
      <c r="F668" s="28">
        <f>19-C676+F676</f>
        <v>11</v>
      </c>
      <c r="G668" s="33">
        <v>0</v>
      </c>
    </row>
    <row r="669" spans="1:7" x14ac:dyDescent="0.25">
      <c r="A669" s="31" t="s">
        <v>85</v>
      </c>
      <c r="B669" s="28" t="s">
        <v>7</v>
      </c>
      <c r="C669" s="28">
        <v>3</v>
      </c>
      <c r="D669" s="28">
        <v>3</v>
      </c>
      <c r="E669" s="28">
        <f>1+E674</f>
        <v>8</v>
      </c>
      <c r="F669" s="28">
        <f>2-C674+F674</f>
        <v>-9</v>
      </c>
      <c r="G669" s="33">
        <v>0</v>
      </c>
    </row>
    <row r="670" spans="1:7" x14ac:dyDescent="0.25">
      <c r="A670" s="29" t="s">
        <v>171</v>
      </c>
      <c r="B670" s="30" t="s">
        <v>7</v>
      </c>
      <c r="C670" s="30">
        <v>25</v>
      </c>
      <c r="D670" s="30">
        <v>24</v>
      </c>
      <c r="E670" s="30">
        <f>18+E676</f>
        <v>25</v>
      </c>
      <c r="F670" s="30">
        <f>6-C676+F676</f>
        <v>-2</v>
      </c>
      <c r="G670" s="32">
        <v>0</v>
      </c>
    </row>
    <row r="671" spans="1:7" x14ac:dyDescent="0.25">
      <c r="A671" s="29" t="s">
        <v>86</v>
      </c>
      <c r="B671" s="30" t="s">
        <v>7</v>
      </c>
      <c r="C671" s="30">
        <v>10</v>
      </c>
      <c r="D671" s="30">
        <v>10</v>
      </c>
      <c r="E671" s="30">
        <f>4+E676</f>
        <v>11</v>
      </c>
      <c r="F671" s="30">
        <f>6-C676+F676</f>
        <v>-2</v>
      </c>
      <c r="G671" s="32">
        <v>0</v>
      </c>
    </row>
    <row r="672" spans="1:7" x14ac:dyDescent="0.25">
      <c r="A672" s="31" t="s">
        <v>87</v>
      </c>
      <c r="B672" s="28" t="s">
        <v>7</v>
      </c>
      <c r="C672" s="28">
        <v>2</v>
      </c>
      <c r="D672" s="28">
        <v>2</v>
      </c>
      <c r="E672" s="28">
        <v>2</v>
      </c>
      <c r="F672" s="28">
        <v>0</v>
      </c>
      <c r="G672" s="33">
        <v>0</v>
      </c>
    </row>
    <row r="673" spans="1:7" x14ac:dyDescent="0.25">
      <c r="A673" s="31" t="s">
        <v>88</v>
      </c>
      <c r="B673" s="28" t="s">
        <v>7</v>
      </c>
      <c r="C673" s="28">
        <v>5</v>
      </c>
      <c r="D673" s="28">
        <v>5</v>
      </c>
      <c r="E673" s="28">
        <f>3+E679</f>
        <v>18</v>
      </c>
      <c r="F673" s="28">
        <f>2-C679+F679</f>
        <v>-14</v>
      </c>
      <c r="G673" s="33">
        <v>0</v>
      </c>
    </row>
    <row r="674" spans="1:7" x14ac:dyDescent="0.25">
      <c r="A674" s="31" t="s">
        <v>89</v>
      </c>
      <c r="B674" s="28" t="s">
        <v>7</v>
      </c>
      <c r="C674" s="28">
        <v>6</v>
      </c>
      <c r="D674" s="28">
        <v>6</v>
      </c>
      <c r="E674" s="28">
        <f>1+E680</f>
        <v>7</v>
      </c>
      <c r="F674" s="28">
        <f>5-C680+F680</f>
        <v>-5</v>
      </c>
      <c r="G674" s="33">
        <v>0</v>
      </c>
    </row>
    <row r="675" spans="1:7" x14ac:dyDescent="0.25">
      <c r="A675" s="29" t="s">
        <v>144</v>
      </c>
      <c r="B675" s="30" t="s">
        <v>7</v>
      </c>
      <c r="C675" s="30">
        <v>10</v>
      </c>
      <c r="D675" s="30">
        <v>10</v>
      </c>
      <c r="E675" s="30">
        <f>5+E680</f>
        <v>11</v>
      </c>
      <c r="F675" s="30">
        <f>5-C680+F680</f>
        <v>-5</v>
      </c>
      <c r="G675" s="32">
        <v>0</v>
      </c>
    </row>
    <row r="676" spans="1:7" x14ac:dyDescent="0.25">
      <c r="A676" s="31" t="s">
        <v>40</v>
      </c>
      <c r="B676" s="28" t="s">
        <v>7</v>
      </c>
      <c r="C676" s="28">
        <v>8</v>
      </c>
      <c r="D676" s="28">
        <v>7</v>
      </c>
      <c r="E676" s="28">
        <v>7</v>
      </c>
      <c r="F676" s="28">
        <v>0</v>
      </c>
      <c r="G676" s="33">
        <v>0</v>
      </c>
    </row>
    <row r="677" spans="1:7" x14ac:dyDescent="0.25">
      <c r="A677" s="31" t="s">
        <v>91</v>
      </c>
      <c r="B677" s="28" t="s">
        <v>7</v>
      </c>
      <c r="C677" s="28">
        <v>20</v>
      </c>
      <c r="D677" s="28">
        <v>20</v>
      </c>
      <c r="E677" s="28">
        <f>9+E684</f>
        <v>15</v>
      </c>
      <c r="F677" s="28">
        <f>11-C684+F684</f>
        <v>5</v>
      </c>
      <c r="G677" s="33">
        <v>0</v>
      </c>
    </row>
    <row r="678" spans="1:7" x14ac:dyDescent="0.25">
      <c r="A678" s="29" t="s">
        <v>145</v>
      </c>
      <c r="B678" s="30" t="s">
        <v>7</v>
      </c>
      <c r="C678" s="30">
        <v>7</v>
      </c>
      <c r="D678" s="30">
        <v>6</v>
      </c>
      <c r="E678" s="30">
        <f>4+E685</f>
        <v>11</v>
      </c>
      <c r="F678" s="30">
        <f>3-C685+F685</f>
        <v>-5</v>
      </c>
      <c r="G678" s="32">
        <v>0</v>
      </c>
    </row>
    <row r="679" spans="1:7" x14ac:dyDescent="0.25">
      <c r="A679" s="29" t="s">
        <v>92</v>
      </c>
      <c r="B679" s="30" t="s">
        <v>7</v>
      </c>
      <c r="C679" s="30">
        <v>14</v>
      </c>
      <c r="D679" s="30">
        <v>13</v>
      </c>
      <c r="E679" s="30">
        <f>11+E686</f>
        <v>15</v>
      </c>
      <c r="F679" s="30">
        <f>2-C686+F686</f>
        <v>-2</v>
      </c>
      <c r="G679" s="32">
        <v>0</v>
      </c>
    </row>
    <row r="680" spans="1:7" x14ac:dyDescent="0.25">
      <c r="A680" s="29" t="s">
        <v>93</v>
      </c>
      <c r="B680" s="30" t="s">
        <v>7</v>
      </c>
      <c r="C680" s="30">
        <v>11</v>
      </c>
      <c r="D680" s="30">
        <v>6</v>
      </c>
      <c r="E680" s="30">
        <f>4+E687</f>
        <v>6</v>
      </c>
      <c r="F680" s="30">
        <f>4-C687+F687</f>
        <v>1</v>
      </c>
      <c r="G680" s="32">
        <v>0</v>
      </c>
    </row>
    <row r="681" spans="1:7" x14ac:dyDescent="0.25">
      <c r="A681" s="29" t="s">
        <v>94</v>
      </c>
      <c r="B681" s="30" t="s">
        <v>7</v>
      </c>
      <c r="C681" s="30">
        <v>1</v>
      </c>
      <c r="D681" s="30">
        <v>1</v>
      </c>
      <c r="E681" s="30">
        <v>1</v>
      </c>
      <c r="F681" s="30">
        <v>0</v>
      </c>
      <c r="G681" s="32">
        <v>0</v>
      </c>
    </row>
    <row r="682" spans="1:7" x14ac:dyDescent="0.25">
      <c r="A682" s="29" t="s">
        <v>95</v>
      </c>
      <c r="B682" s="30" t="s">
        <v>7</v>
      </c>
      <c r="C682" s="30">
        <v>9</v>
      </c>
      <c r="D682" s="30">
        <v>6</v>
      </c>
      <c r="E682" s="30">
        <f>0+E688</f>
        <v>58</v>
      </c>
      <c r="F682" s="30">
        <f>7-C688+F688</f>
        <v>-51</v>
      </c>
      <c r="G682" s="32">
        <v>0</v>
      </c>
    </row>
    <row r="683" spans="1:7" x14ac:dyDescent="0.25">
      <c r="A683" s="29" t="s">
        <v>96</v>
      </c>
      <c r="B683" s="30" t="s">
        <v>7</v>
      </c>
      <c r="C683" s="30">
        <v>8</v>
      </c>
      <c r="D683" s="30">
        <v>8</v>
      </c>
      <c r="E683" s="30">
        <f>1+E691</f>
        <v>30</v>
      </c>
      <c r="F683" s="30">
        <f>7-C691+F691</f>
        <v>-23</v>
      </c>
      <c r="G683" s="32">
        <v>0</v>
      </c>
    </row>
    <row r="684" spans="1:7" x14ac:dyDescent="0.25">
      <c r="A684" s="31" t="s">
        <v>97</v>
      </c>
      <c r="B684" s="28" t="s">
        <v>7</v>
      </c>
      <c r="C684" s="28">
        <v>7</v>
      </c>
      <c r="D684" s="28">
        <v>7</v>
      </c>
      <c r="E684" s="28">
        <v>6</v>
      </c>
      <c r="F684" s="28">
        <v>1</v>
      </c>
      <c r="G684" s="33">
        <v>0</v>
      </c>
    </row>
    <row r="685" spans="1:7" x14ac:dyDescent="0.25">
      <c r="A685" s="31" t="s">
        <v>98</v>
      </c>
      <c r="B685" s="28" t="s">
        <v>7</v>
      </c>
      <c r="C685" s="28">
        <v>3</v>
      </c>
      <c r="D685" s="28">
        <v>2</v>
      </c>
      <c r="E685" s="28">
        <f>1+E690</f>
        <v>7</v>
      </c>
      <c r="F685" s="28">
        <f>1-C690+F690</f>
        <v>-5</v>
      </c>
      <c r="G685" s="33">
        <v>0</v>
      </c>
    </row>
    <row r="686" spans="1:7" x14ac:dyDescent="0.25">
      <c r="A686" s="29" t="s">
        <v>41</v>
      </c>
      <c r="B686" s="30" t="s">
        <v>7</v>
      </c>
      <c r="C686" s="30">
        <v>4</v>
      </c>
      <c r="D686" s="30">
        <v>4</v>
      </c>
      <c r="E686" s="30">
        <v>4</v>
      </c>
      <c r="F686" s="30">
        <v>0</v>
      </c>
      <c r="G686" s="32">
        <v>0</v>
      </c>
    </row>
    <row r="687" spans="1:7" x14ac:dyDescent="0.25">
      <c r="A687" s="29" t="s">
        <v>99</v>
      </c>
      <c r="B687" s="30" t="s">
        <v>7</v>
      </c>
      <c r="C687" s="30">
        <v>3</v>
      </c>
      <c r="D687" s="30">
        <v>2</v>
      </c>
      <c r="E687" s="30">
        <v>2</v>
      </c>
      <c r="F687" s="30">
        <v>0</v>
      </c>
      <c r="G687" s="32">
        <v>0</v>
      </c>
    </row>
    <row r="688" spans="1:7" x14ac:dyDescent="0.25">
      <c r="A688" s="29" t="s">
        <v>42</v>
      </c>
      <c r="B688" s="30" t="s">
        <v>7</v>
      </c>
      <c r="C688" s="30">
        <v>39</v>
      </c>
      <c r="D688" s="30">
        <v>39</v>
      </c>
      <c r="E688" s="30">
        <f>26+E695</f>
        <v>58</v>
      </c>
      <c r="F688" s="30">
        <f>13-C695+F695</f>
        <v>-19</v>
      </c>
      <c r="G688" s="32">
        <v>0</v>
      </c>
    </row>
    <row r="689" spans="1:7" x14ac:dyDescent="0.25">
      <c r="A689" s="31" t="s">
        <v>100</v>
      </c>
      <c r="B689" s="28" t="s">
        <v>7</v>
      </c>
      <c r="C689" s="28">
        <v>1</v>
      </c>
      <c r="D689" s="28">
        <v>1</v>
      </c>
      <c r="E689" s="28">
        <v>0</v>
      </c>
      <c r="F689" s="28">
        <v>1</v>
      </c>
      <c r="G689" s="33">
        <v>0</v>
      </c>
    </row>
    <row r="690" spans="1:7" x14ac:dyDescent="0.25">
      <c r="A690" s="31" t="s">
        <v>101</v>
      </c>
      <c r="B690" s="28" t="s">
        <v>7</v>
      </c>
      <c r="C690" s="28">
        <v>4</v>
      </c>
      <c r="D690" s="28">
        <v>4</v>
      </c>
      <c r="E690" s="28">
        <f>3+E699</f>
        <v>6</v>
      </c>
      <c r="F690" s="28">
        <f>1-C699+F699</f>
        <v>-2</v>
      </c>
      <c r="G690" s="33">
        <v>0</v>
      </c>
    </row>
    <row r="691" spans="1:7" x14ac:dyDescent="0.25">
      <c r="A691" s="31" t="s">
        <v>102</v>
      </c>
      <c r="B691" s="28" t="s">
        <v>7</v>
      </c>
      <c r="C691" s="28">
        <v>4</v>
      </c>
      <c r="D691" s="28">
        <v>4</v>
      </c>
      <c r="E691" s="28">
        <f>0+E696</f>
        <v>29</v>
      </c>
      <c r="F691" s="28">
        <f>4-C696+F696</f>
        <v>-26</v>
      </c>
      <c r="G691" s="33">
        <v>0</v>
      </c>
    </row>
    <row r="692" spans="1:7" x14ac:dyDescent="0.25">
      <c r="A692" s="31" t="s">
        <v>103</v>
      </c>
      <c r="B692" s="28" t="s">
        <v>7</v>
      </c>
      <c r="C692" s="28">
        <v>2</v>
      </c>
      <c r="D692" s="28">
        <v>2</v>
      </c>
      <c r="E692" s="28">
        <v>1</v>
      </c>
      <c r="F692" s="28">
        <v>1</v>
      </c>
      <c r="G692" s="33">
        <v>0</v>
      </c>
    </row>
    <row r="693" spans="1:7" x14ac:dyDescent="0.25">
      <c r="A693" s="31" t="s">
        <v>104</v>
      </c>
      <c r="B693" s="28" t="s">
        <v>7</v>
      </c>
      <c r="C693" s="28">
        <v>5</v>
      </c>
      <c r="D693" s="28">
        <v>5</v>
      </c>
      <c r="E693" s="28">
        <f>4+E697</f>
        <v>9</v>
      </c>
      <c r="F693" s="28">
        <f>1-C697+F697</f>
        <v>-4</v>
      </c>
      <c r="G693" s="33">
        <v>0</v>
      </c>
    </row>
    <row r="694" spans="1:7" x14ac:dyDescent="0.25">
      <c r="A694" s="29" t="s">
        <v>105</v>
      </c>
      <c r="B694" s="30" t="s">
        <v>7</v>
      </c>
      <c r="C694" s="30">
        <v>5</v>
      </c>
      <c r="D694" s="30">
        <v>5</v>
      </c>
      <c r="E694" s="30">
        <v>5</v>
      </c>
      <c r="F694" s="30">
        <v>0</v>
      </c>
      <c r="G694" s="32">
        <v>0</v>
      </c>
    </row>
    <row r="695" spans="1:7" x14ac:dyDescent="0.25">
      <c r="A695" s="31" t="s">
        <v>106</v>
      </c>
      <c r="B695" s="28" t="s">
        <v>7</v>
      </c>
      <c r="C695" s="28">
        <v>6</v>
      </c>
      <c r="D695" s="28">
        <v>6</v>
      </c>
      <c r="E695" s="28">
        <f>3+E701</f>
        <v>32</v>
      </c>
      <c r="F695" s="28">
        <f>3-C701+F701</f>
        <v>-26</v>
      </c>
      <c r="G695" s="33">
        <v>0</v>
      </c>
    </row>
    <row r="696" spans="1:7" x14ac:dyDescent="0.25">
      <c r="A696" s="31" t="s">
        <v>147</v>
      </c>
      <c r="B696" s="28" t="s">
        <v>7</v>
      </c>
      <c r="C696" s="28">
        <v>2</v>
      </c>
      <c r="D696" s="28">
        <v>1</v>
      </c>
      <c r="E696" s="28">
        <f>0+E701</f>
        <v>29</v>
      </c>
      <c r="F696" s="28">
        <f>1-C701+F701</f>
        <v>-28</v>
      </c>
      <c r="G696" s="33">
        <v>0</v>
      </c>
    </row>
    <row r="697" spans="1:7" x14ac:dyDescent="0.25">
      <c r="A697" s="29" t="s">
        <v>107</v>
      </c>
      <c r="B697" s="30" t="s">
        <v>7</v>
      </c>
      <c r="C697" s="30">
        <v>4</v>
      </c>
      <c r="D697" s="30">
        <v>4</v>
      </c>
      <c r="E697" s="30">
        <f>0+E702</f>
        <v>5</v>
      </c>
      <c r="F697" s="30">
        <f>4-C702+F702</f>
        <v>-1</v>
      </c>
      <c r="G697" s="32">
        <v>0</v>
      </c>
    </row>
    <row r="698" spans="1:7" x14ac:dyDescent="0.25">
      <c r="A698" s="29" t="s">
        <v>44</v>
      </c>
      <c r="B698" s="30" t="s">
        <v>7</v>
      </c>
      <c r="C698" s="30">
        <v>3</v>
      </c>
      <c r="D698" s="30">
        <v>3</v>
      </c>
      <c r="E698" s="30">
        <v>3</v>
      </c>
      <c r="F698" s="30">
        <v>0</v>
      </c>
      <c r="G698" s="32">
        <v>0</v>
      </c>
    </row>
    <row r="699" spans="1:7" x14ac:dyDescent="0.25">
      <c r="A699" s="31" t="s">
        <v>173</v>
      </c>
      <c r="B699" s="28" t="s">
        <v>7</v>
      </c>
      <c r="C699" s="28">
        <v>3</v>
      </c>
      <c r="D699" s="28">
        <v>3</v>
      </c>
      <c r="E699" s="28">
        <v>3</v>
      </c>
      <c r="F699" s="28">
        <v>0</v>
      </c>
      <c r="G699" s="33">
        <v>0</v>
      </c>
    </row>
    <row r="700" spans="1:7" x14ac:dyDescent="0.25">
      <c r="A700" s="29" t="s">
        <v>108</v>
      </c>
      <c r="B700" s="30" t="s">
        <v>7</v>
      </c>
      <c r="C700" s="30">
        <v>6</v>
      </c>
      <c r="D700" s="30">
        <v>5</v>
      </c>
      <c r="E700" s="30">
        <v>2</v>
      </c>
      <c r="F700" s="30">
        <v>3</v>
      </c>
      <c r="G700" s="32">
        <v>0</v>
      </c>
    </row>
    <row r="701" spans="1:7" x14ac:dyDescent="0.25">
      <c r="A701" s="31" t="s">
        <v>45</v>
      </c>
      <c r="B701" s="28" t="s">
        <v>7</v>
      </c>
      <c r="C701" s="28">
        <v>9</v>
      </c>
      <c r="D701" s="28">
        <v>9</v>
      </c>
      <c r="E701" s="28">
        <f>2+E704</f>
        <v>29</v>
      </c>
      <c r="F701" s="28">
        <f>7-C704+F704</f>
        <v>-20</v>
      </c>
      <c r="G701" s="33">
        <v>0</v>
      </c>
    </row>
    <row r="702" spans="1:7" x14ac:dyDescent="0.25">
      <c r="A702" s="29" t="s">
        <v>109</v>
      </c>
      <c r="B702" s="30" t="s">
        <v>7</v>
      </c>
      <c r="C702" s="30">
        <v>6</v>
      </c>
      <c r="D702" s="30">
        <v>6</v>
      </c>
      <c r="E702" s="30">
        <v>5</v>
      </c>
      <c r="F702" s="30">
        <v>1</v>
      </c>
      <c r="G702" s="32">
        <v>0</v>
      </c>
    </row>
    <row r="703" spans="1:7" x14ac:dyDescent="0.25">
      <c r="A703" s="31" t="s">
        <v>148</v>
      </c>
      <c r="B703" s="28" t="s">
        <v>7</v>
      </c>
      <c r="C703" s="28">
        <v>2</v>
      </c>
      <c r="D703" s="28">
        <v>2</v>
      </c>
      <c r="E703" s="28">
        <v>2</v>
      </c>
      <c r="F703" s="28">
        <v>0</v>
      </c>
      <c r="G703" s="33">
        <v>0</v>
      </c>
    </row>
    <row r="704" spans="1:7" x14ac:dyDescent="0.25">
      <c r="A704" s="29" t="s">
        <v>110</v>
      </c>
      <c r="B704" s="30" t="s">
        <v>7</v>
      </c>
      <c r="C704" s="30">
        <v>27</v>
      </c>
      <c r="D704" s="30">
        <v>27</v>
      </c>
      <c r="E704" s="30">
        <f>24+E710</f>
        <v>27</v>
      </c>
      <c r="F704" s="30">
        <f>3-C710+F710</f>
        <v>0</v>
      </c>
      <c r="G704" s="32">
        <v>0</v>
      </c>
    </row>
    <row r="705" spans="1:7" x14ac:dyDescent="0.25">
      <c r="A705" s="31" t="s">
        <v>170</v>
      </c>
      <c r="B705" s="28" t="s">
        <v>7</v>
      </c>
      <c r="C705" s="28">
        <v>8</v>
      </c>
      <c r="D705" s="28">
        <v>8</v>
      </c>
      <c r="E705" s="28">
        <v>7</v>
      </c>
      <c r="F705" s="28">
        <v>1</v>
      </c>
      <c r="G705" s="33">
        <v>0</v>
      </c>
    </row>
    <row r="706" spans="1:7" x14ac:dyDescent="0.25">
      <c r="A706" s="31" t="s">
        <v>111</v>
      </c>
      <c r="B706" s="28" t="s">
        <v>7</v>
      </c>
      <c r="C706" s="28">
        <v>10</v>
      </c>
      <c r="D706" s="28">
        <v>10</v>
      </c>
      <c r="E706" s="28">
        <f>3+E713</f>
        <v>26</v>
      </c>
      <c r="F706" s="28">
        <f>7-C713+F713</f>
        <v>-16</v>
      </c>
      <c r="G706" s="33">
        <v>0</v>
      </c>
    </row>
    <row r="707" spans="1:7" x14ac:dyDescent="0.25">
      <c r="A707" s="29" t="s">
        <v>113</v>
      </c>
      <c r="B707" s="30" t="s">
        <v>7</v>
      </c>
      <c r="C707" s="30">
        <v>6</v>
      </c>
      <c r="D707" s="30">
        <v>5</v>
      </c>
      <c r="E707" s="30">
        <f>3+E717</f>
        <v>19</v>
      </c>
      <c r="F707" s="30">
        <f>2-C717+F717</f>
        <v>-14</v>
      </c>
      <c r="G707" s="32">
        <v>0</v>
      </c>
    </row>
    <row r="708" spans="1:7" x14ac:dyDescent="0.25">
      <c r="A708" s="29" t="s">
        <v>165</v>
      </c>
      <c r="B708" s="30" t="s">
        <v>7</v>
      </c>
      <c r="C708" s="30">
        <v>36</v>
      </c>
      <c r="D708" s="30">
        <v>34</v>
      </c>
      <c r="E708" s="30">
        <f>28+E715</f>
        <v>53</v>
      </c>
      <c r="F708" s="30">
        <f>6-C715+F715</f>
        <v>-19</v>
      </c>
      <c r="G708" s="32">
        <v>0</v>
      </c>
    </row>
    <row r="709" spans="1:7" x14ac:dyDescent="0.25">
      <c r="A709" s="31" t="s">
        <v>46</v>
      </c>
      <c r="B709" s="28" t="s">
        <v>7</v>
      </c>
      <c r="C709" s="28">
        <v>11</v>
      </c>
      <c r="D709" s="28">
        <v>11</v>
      </c>
      <c r="E709" s="28">
        <f>6+E716</f>
        <v>8</v>
      </c>
      <c r="F709" s="28">
        <f>5-C716+F716</f>
        <v>3</v>
      </c>
      <c r="G709" s="33">
        <v>0</v>
      </c>
    </row>
    <row r="710" spans="1:7" x14ac:dyDescent="0.25">
      <c r="A710" s="29" t="s">
        <v>115</v>
      </c>
      <c r="B710" s="30" t="s">
        <v>7</v>
      </c>
      <c r="C710" s="30">
        <v>4</v>
      </c>
      <c r="D710" s="30">
        <v>4</v>
      </c>
      <c r="E710" s="30">
        <v>3</v>
      </c>
      <c r="F710" s="30">
        <v>1</v>
      </c>
      <c r="G710" s="32">
        <v>0</v>
      </c>
    </row>
    <row r="711" spans="1:7" x14ac:dyDescent="0.25">
      <c r="A711" s="31" t="s">
        <v>163</v>
      </c>
      <c r="B711" s="28" t="s">
        <v>7</v>
      </c>
      <c r="C711" s="28">
        <v>19</v>
      </c>
      <c r="D711" s="28">
        <v>17</v>
      </c>
      <c r="E711" s="28">
        <f>11+E717</f>
        <v>27</v>
      </c>
      <c r="F711" s="28">
        <f>7-C717+F717</f>
        <v>-9</v>
      </c>
      <c r="G711" s="33">
        <v>0</v>
      </c>
    </row>
    <row r="712" spans="1:7" x14ac:dyDescent="0.25">
      <c r="A712" s="29" t="s">
        <v>116</v>
      </c>
      <c r="B712" s="30" t="s">
        <v>7</v>
      </c>
      <c r="C712" s="30">
        <v>8</v>
      </c>
      <c r="D712" s="30">
        <v>7</v>
      </c>
      <c r="E712" s="30">
        <f>1+E717</f>
        <v>17</v>
      </c>
      <c r="F712" s="30">
        <f>7-C717+F717</f>
        <v>-9</v>
      </c>
      <c r="G712" s="32">
        <v>0</v>
      </c>
    </row>
    <row r="713" spans="1:7" x14ac:dyDescent="0.25">
      <c r="A713" s="29" t="s">
        <v>117</v>
      </c>
      <c r="B713" s="30" t="s">
        <v>7</v>
      </c>
      <c r="C713" s="30">
        <v>10</v>
      </c>
      <c r="D713" s="30">
        <v>10</v>
      </c>
      <c r="E713" s="30">
        <f>5+E718</f>
        <v>23</v>
      </c>
      <c r="F713" s="30">
        <f>5-C718</f>
        <v>-13</v>
      </c>
      <c r="G713" s="32">
        <v>0</v>
      </c>
    </row>
    <row r="714" spans="1:7" x14ac:dyDescent="0.25">
      <c r="A714" s="29" t="s">
        <v>118</v>
      </c>
      <c r="B714" s="30" t="s">
        <v>7</v>
      </c>
      <c r="C714" s="30">
        <v>12</v>
      </c>
      <c r="D714" s="30">
        <v>12</v>
      </c>
      <c r="E714" s="30">
        <f>5+E720</f>
        <v>24</v>
      </c>
      <c r="F714" s="30">
        <f>7-C720+F720</f>
        <v>-13</v>
      </c>
      <c r="G714" s="32">
        <v>0</v>
      </c>
    </row>
    <row r="715" spans="1:7" x14ac:dyDescent="0.25">
      <c r="A715" s="29" t="s">
        <v>149</v>
      </c>
      <c r="B715" s="30" t="s">
        <v>7</v>
      </c>
      <c r="C715" s="30">
        <v>9</v>
      </c>
      <c r="D715" s="30">
        <v>9</v>
      </c>
      <c r="E715" s="30">
        <f>8+E721</f>
        <v>25</v>
      </c>
      <c r="F715" s="30">
        <f>1-C721+F721</f>
        <v>-16</v>
      </c>
      <c r="G715" s="32">
        <v>0</v>
      </c>
    </row>
    <row r="716" spans="1:7" x14ac:dyDescent="0.25">
      <c r="A716" s="29" t="s">
        <v>150</v>
      </c>
      <c r="B716" s="30" t="s">
        <v>7</v>
      </c>
      <c r="C716" s="30">
        <v>3</v>
      </c>
      <c r="D716" s="30">
        <v>3</v>
      </c>
      <c r="E716" s="30">
        <v>2</v>
      </c>
      <c r="F716" s="30">
        <v>1</v>
      </c>
      <c r="G716" s="32">
        <v>0</v>
      </c>
    </row>
    <row r="717" spans="1:7" x14ac:dyDescent="0.25">
      <c r="A717" s="31" t="s">
        <v>119</v>
      </c>
      <c r="B717" s="28" t="s">
        <v>7</v>
      </c>
      <c r="C717" s="28">
        <v>7</v>
      </c>
      <c r="D717" s="28">
        <v>7</v>
      </c>
      <c r="E717" s="28">
        <f>4+E723</f>
        <v>16</v>
      </c>
      <c r="F717" s="28">
        <f>3-C723+F723</f>
        <v>-9</v>
      </c>
      <c r="G717" s="33">
        <v>0</v>
      </c>
    </row>
    <row r="718" spans="1:7" x14ac:dyDescent="0.25">
      <c r="A718" s="31" t="s">
        <v>120</v>
      </c>
      <c r="B718" s="28" t="s">
        <v>7</v>
      </c>
      <c r="C718" s="28">
        <v>18</v>
      </c>
      <c r="D718" s="28">
        <v>18</v>
      </c>
      <c r="E718" s="28">
        <f>13+E724</f>
        <v>18</v>
      </c>
      <c r="F718" s="28">
        <f>5-C724+F724</f>
        <v>0</v>
      </c>
      <c r="G718" s="33">
        <v>0</v>
      </c>
    </row>
    <row r="719" spans="1:7" x14ac:dyDescent="0.25">
      <c r="A719" s="31" t="s">
        <v>121</v>
      </c>
      <c r="B719" s="28" t="s">
        <v>7</v>
      </c>
      <c r="C719" s="28">
        <v>3</v>
      </c>
      <c r="D719" s="28">
        <v>3</v>
      </c>
      <c r="E719" s="28">
        <f>2+E721</f>
        <v>19</v>
      </c>
      <c r="F719" s="28">
        <f>1-C721+F721</f>
        <v>-16</v>
      </c>
      <c r="G719" s="33">
        <v>0</v>
      </c>
    </row>
    <row r="720" spans="1:7" x14ac:dyDescent="0.25">
      <c r="A720" s="31" t="s">
        <v>164</v>
      </c>
      <c r="B720" s="28" t="s">
        <v>7</v>
      </c>
      <c r="C720" s="28">
        <v>11</v>
      </c>
      <c r="D720" s="28">
        <v>10</v>
      </c>
      <c r="E720" s="28">
        <f>6+E729</f>
        <v>19</v>
      </c>
      <c r="F720" s="28">
        <f>4-C729+F729</f>
        <v>-9</v>
      </c>
      <c r="G720" s="33">
        <v>0</v>
      </c>
    </row>
    <row r="721" spans="1:7" x14ac:dyDescent="0.25">
      <c r="A721" s="29" t="s">
        <v>166</v>
      </c>
      <c r="B721" s="30" t="s">
        <v>7</v>
      </c>
      <c r="C721" s="30">
        <v>12</v>
      </c>
      <c r="D721" s="30">
        <v>12</v>
      </c>
      <c r="E721" s="30">
        <f>8+E731</f>
        <v>17</v>
      </c>
      <c r="F721" s="30">
        <f>4-C731+F731</f>
        <v>-5</v>
      </c>
      <c r="G721" s="32">
        <v>0</v>
      </c>
    </row>
    <row r="722" spans="1:7" x14ac:dyDescent="0.25">
      <c r="A722" s="31" t="s">
        <v>122</v>
      </c>
      <c r="B722" s="28" t="s">
        <v>7</v>
      </c>
      <c r="C722" s="28">
        <v>1</v>
      </c>
      <c r="D722" s="28">
        <v>0</v>
      </c>
      <c r="E722" s="28">
        <v>0</v>
      </c>
      <c r="F722" s="28">
        <v>0</v>
      </c>
      <c r="G722" s="33">
        <v>0</v>
      </c>
    </row>
    <row r="723" spans="1:7" x14ac:dyDescent="0.25">
      <c r="A723" s="31" t="s">
        <v>123</v>
      </c>
      <c r="B723" s="28" t="s">
        <v>7</v>
      </c>
      <c r="C723" s="28">
        <v>12</v>
      </c>
      <c r="D723" s="28">
        <v>12</v>
      </c>
      <c r="E723" s="28">
        <v>12</v>
      </c>
      <c r="F723" s="28">
        <v>0</v>
      </c>
      <c r="G723" s="33">
        <v>0</v>
      </c>
    </row>
    <row r="724" spans="1:7" x14ac:dyDescent="0.25">
      <c r="A724" s="31" t="s">
        <v>124</v>
      </c>
      <c r="B724" s="28" t="s">
        <v>7</v>
      </c>
      <c r="C724" s="28">
        <v>6</v>
      </c>
      <c r="D724" s="28">
        <v>6</v>
      </c>
      <c r="E724" s="28">
        <v>5</v>
      </c>
      <c r="F724" s="28">
        <v>1</v>
      </c>
      <c r="G724" s="33">
        <v>0</v>
      </c>
    </row>
    <row r="725" spans="1:7" x14ac:dyDescent="0.25">
      <c r="A725" s="29" t="s">
        <v>125</v>
      </c>
      <c r="B725" s="30" t="s">
        <v>7</v>
      </c>
      <c r="C725" s="30">
        <v>2</v>
      </c>
      <c r="D725" s="30">
        <v>2</v>
      </c>
      <c r="E725" s="30">
        <v>2</v>
      </c>
      <c r="F725" s="30">
        <v>0</v>
      </c>
      <c r="G725" s="32">
        <v>0</v>
      </c>
    </row>
    <row r="726" spans="1:7" x14ac:dyDescent="0.25">
      <c r="A726" s="29" t="s">
        <v>126</v>
      </c>
      <c r="B726" s="30" t="s">
        <v>7</v>
      </c>
      <c r="C726" s="30">
        <v>7</v>
      </c>
      <c r="D726" s="30">
        <v>7</v>
      </c>
      <c r="E726" s="30">
        <f>0+E730</f>
        <v>29</v>
      </c>
      <c r="F726" s="30">
        <f>7-C730+F730</f>
        <v>-30</v>
      </c>
      <c r="G726" s="32">
        <v>0</v>
      </c>
    </row>
    <row r="727" spans="1:7" x14ac:dyDescent="0.25">
      <c r="A727" s="31" t="s">
        <v>127</v>
      </c>
      <c r="B727" s="28" t="s">
        <v>7</v>
      </c>
      <c r="C727" s="28">
        <v>7</v>
      </c>
      <c r="D727" s="28">
        <v>7</v>
      </c>
      <c r="E727" s="28">
        <f>3+E734</f>
        <v>9</v>
      </c>
      <c r="F727" s="28">
        <f>4-C734+F734</f>
        <v>-2</v>
      </c>
      <c r="G727" s="33">
        <v>0</v>
      </c>
    </row>
    <row r="728" spans="1:7" x14ac:dyDescent="0.25">
      <c r="A728" s="29" t="s">
        <v>128</v>
      </c>
      <c r="B728" s="30" t="s">
        <v>7</v>
      </c>
      <c r="C728" s="30">
        <v>16</v>
      </c>
      <c r="D728" s="30">
        <v>16</v>
      </c>
      <c r="E728" s="30">
        <f>8+E738</f>
        <v>15</v>
      </c>
      <c r="F728" s="30">
        <f>8-C738+F738</f>
        <v>1</v>
      </c>
      <c r="G728" s="32">
        <v>0</v>
      </c>
    </row>
    <row r="729" spans="1:7" x14ac:dyDescent="0.25">
      <c r="A729" s="29" t="s">
        <v>129</v>
      </c>
      <c r="B729" s="30" t="s">
        <v>7</v>
      </c>
      <c r="C729" s="30">
        <v>8</v>
      </c>
      <c r="D729" s="30">
        <v>8</v>
      </c>
      <c r="E729" s="30">
        <f>7+E734</f>
        <v>13</v>
      </c>
      <c r="F729" s="30">
        <f>1-C734+F734</f>
        <v>-5</v>
      </c>
      <c r="G729" s="32">
        <v>0</v>
      </c>
    </row>
    <row r="730" spans="1:7" x14ac:dyDescent="0.25">
      <c r="A730" s="29" t="s">
        <v>47</v>
      </c>
      <c r="B730" s="30" t="s">
        <v>7</v>
      </c>
      <c r="C730" s="30">
        <v>48</v>
      </c>
      <c r="D730" s="30">
        <v>39</v>
      </c>
      <c r="E730" s="30">
        <f>28+E743</f>
        <v>29</v>
      </c>
      <c r="F730" s="30">
        <f>12-C743+F743</f>
        <v>11</v>
      </c>
      <c r="G730" s="32">
        <v>0</v>
      </c>
    </row>
    <row r="731" spans="1:7" x14ac:dyDescent="0.25">
      <c r="A731" s="31" t="s">
        <v>48</v>
      </c>
      <c r="B731" s="28" t="s">
        <v>7</v>
      </c>
      <c r="C731" s="28">
        <v>7</v>
      </c>
      <c r="D731" s="28">
        <v>7</v>
      </c>
      <c r="E731" s="28">
        <f>2+E738</f>
        <v>9</v>
      </c>
      <c r="F731" s="28">
        <f>5-C738+F738</f>
        <v>-2</v>
      </c>
      <c r="G731" s="33">
        <v>0</v>
      </c>
    </row>
    <row r="732" spans="1:7" x14ac:dyDescent="0.25">
      <c r="A732" s="29" t="s">
        <v>179</v>
      </c>
      <c r="B732" s="30" t="s">
        <v>7</v>
      </c>
      <c r="C732" s="30">
        <v>47</v>
      </c>
      <c r="D732" s="30">
        <v>46</v>
      </c>
      <c r="E732" s="30">
        <f>38+E741</f>
        <v>39</v>
      </c>
      <c r="F732" s="30">
        <f>8-C741+F741</f>
        <v>7</v>
      </c>
      <c r="G732" s="32">
        <v>0</v>
      </c>
    </row>
    <row r="733" spans="1:7" x14ac:dyDescent="0.25">
      <c r="A733" s="31" t="s">
        <v>130</v>
      </c>
      <c r="B733" s="28" t="s">
        <v>7</v>
      </c>
      <c r="C733" s="28">
        <v>1</v>
      </c>
      <c r="D733" s="28">
        <v>1</v>
      </c>
      <c r="E733" s="28">
        <v>0</v>
      </c>
      <c r="F733" s="28">
        <v>1</v>
      </c>
      <c r="G733" s="33">
        <v>0</v>
      </c>
    </row>
    <row r="734" spans="1:7" x14ac:dyDescent="0.25">
      <c r="A734" s="29" t="s">
        <v>172</v>
      </c>
      <c r="B734" s="30" t="s">
        <v>7</v>
      </c>
      <c r="C734" s="30">
        <v>7</v>
      </c>
      <c r="D734" s="30">
        <v>7</v>
      </c>
      <c r="E734" s="30">
        <v>6</v>
      </c>
      <c r="F734" s="30">
        <v>1</v>
      </c>
      <c r="G734" s="32">
        <v>0</v>
      </c>
    </row>
    <row r="735" spans="1:7" x14ac:dyDescent="0.25">
      <c r="A735" s="31" t="s">
        <v>49</v>
      </c>
      <c r="B735" s="28" t="s">
        <v>7</v>
      </c>
      <c r="C735" s="28">
        <v>7</v>
      </c>
      <c r="D735" s="28">
        <v>7</v>
      </c>
      <c r="E735" s="28">
        <f>1+E742</f>
        <v>33</v>
      </c>
      <c r="F735" s="28">
        <f>6-C742+F742</f>
        <v>-27</v>
      </c>
      <c r="G735" s="33">
        <v>0</v>
      </c>
    </row>
    <row r="736" spans="1:7" x14ac:dyDescent="0.25">
      <c r="A736" s="31" t="s">
        <v>131</v>
      </c>
      <c r="B736" s="28" t="s">
        <v>7</v>
      </c>
      <c r="C736" s="28">
        <v>4</v>
      </c>
      <c r="D736" s="28">
        <v>4</v>
      </c>
      <c r="E736" s="28">
        <f>3+E739</f>
        <v>18</v>
      </c>
      <c r="F736" s="28">
        <f>1-C739+F739</f>
        <v>-14</v>
      </c>
      <c r="G736" s="33">
        <v>0</v>
      </c>
    </row>
    <row r="737" spans="1:7" x14ac:dyDescent="0.25">
      <c r="A737" s="31" t="s">
        <v>152</v>
      </c>
      <c r="B737" s="28" t="s">
        <v>7</v>
      </c>
      <c r="C737" s="28">
        <v>1</v>
      </c>
      <c r="D737" s="28">
        <v>1</v>
      </c>
      <c r="E737" s="28">
        <v>1</v>
      </c>
      <c r="F737" s="28">
        <v>0</v>
      </c>
      <c r="G737" s="33">
        <v>0</v>
      </c>
    </row>
    <row r="738" spans="1:7" x14ac:dyDescent="0.25">
      <c r="A738" s="29" t="s">
        <v>132</v>
      </c>
      <c r="B738" s="30" t="s">
        <v>7</v>
      </c>
      <c r="C738" s="30">
        <v>11</v>
      </c>
      <c r="D738" s="30">
        <v>11</v>
      </c>
      <c r="E738" s="30">
        <f>4+E745</f>
        <v>7</v>
      </c>
      <c r="F738" s="30">
        <f>7-C745+F745</f>
        <v>4</v>
      </c>
      <c r="G738" s="32">
        <v>0</v>
      </c>
    </row>
    <row r="739" spans="1:7" x14ac:dyDescent="0.25">
      <c r="A739" s="31" t="s">
        <v>133</v>
      </c>
      <c r="B739" s="28" t="s">
        <v>7</v>
      </c>
      <c r="C739" s="28">
        <v>15</v>
      </c>
      <c r="D739" s="28">
        <v>15</v>
      </c>
      <c r="E739" s="28">
        <f>13+E747</f>
        <v>15</v>
      </c>
      <c r="F739" s="28">
        <f>2-C747+F747</f>
        <v>0</v>
      </c>
      <c r="G739" s="33">
        <v>0</v>
      </c>
    </row>
    <row r="740" spans="1:7" x14ac:dyDescent="0.25">
      <c r="A740" s="31" t="s">
        <v>134</v>
      </c>
      <c r="B740" s="28" t="s">
        <v>7</v>
      </c>
      <c r="C740" s="28">
        <v>20</v>
      </c>
      <c r="D740" s="28">
        <v>16</v>
      </c>
      <c r="E740" s="28">
        <f>8+E748</f>
        <v>12</v>
      </c>
      <c r="F740" s="28">
        <f>8-C748+F748</f>
        <v>4</v>
      </c>
      <c r="G740" s="33">
        <v>0</v>
      </c>
    </row>
    <row r="741" spans="1:7" x14ac:dyDescent="0.25">
      <c r="A741" s="31" t="s">
        <v>155</v>
      </c>
      <c r="B741" s="28" t="s">
        <v>7</v>
      </c>
      <c r="C741" s="28">
        <v>3</v>
      </c>
      <c r="D741" s="28">
        <v>3</v>
      </c>
      <c r="E741" s="28">
        <v>1</v>
      </c>
      <c r="F741" s="28">
        <v>2</v>
      </c>
      <c r="G741" s="33">
        <v>0</v>
      </c>
    </row>
    <row r="742" spans="1:7" x14ac:dyDescent="0.25">
      <c r="A742" s="31" t="s">
        <v>135</v>
      </c>
      <c r="B742" s="28" t="s">
        <v>7</v>
      </c>
      <c r="C742" s="28">
        <v>38</v>
      </c>
      <c r="D742" s="28">
        <v>37</v>
      </c>
      <c r="E742" s="28">
        <f>28+E748</f>
        <v>32</v>
      </c>
      <c r="F742" s="28">
        <f>9-C748+F748</f>
        <v>5</v>
      </c>
      <c r="G742" s="33">
        <v>0</v>
      </c>
    </row>
    <row r="743" spans="1:7" x14ac:dyDescent="0.25">
      <c r="A743" s="29" t="s">
        <v>155</v>
      </c>
      <c r="B743" s="54" t="s">
        <v>221</v>
      </c>
      <c r="C743" s="30">
        <v>1</v>
      </c>
      <c r="D743" s="30">
        <v>1</v>
      </c>
      <c r="E743" s="30">
        <v>1</v>
      </c>
      <c r="F743" s="30">
        <v>0</v>
      </c>
      <c r="G743" s="32">
        <v>0</v>
      </c>
    </row>
    <row r="744" spans="1:7" x14ac:dyDescent="0.25">
      <c r="A744" s="31" t="s">
        <v>180</v>
      </c>
      <c r="B744" s="34" t="s">
        <v>8</v>
      </c>
      <c r="C744" s="34">
        <v>2</v>
      </c>
      <c r="D744" s="34">
        <v>2</v>
      </c>
      <c r="E744" s="34">
        <v>2</v>
      </c>
      <c r="F744" s="34">
        <v>0</v>
      </c>
      <c r="G744" s="37">
        <v>0</v>
      </c>
    </row>
    <row r="745" spans="1:7" x14ac:dyDescent="0.25">
      <c r="A745" s="29" t="s">
        <v>59</v>
      </c>
      <c r="B745" s="35" t="s">
        <v>8</v>
      </c>
      <c r="C745" s="35">
        <v>7</v>
      </c>
      <c r="D745" s="35">
        <v>7</v>
      </c>
      <c r="E745" s="35">
        <v>3</v>
      </c>
      <c r="F745" s="35">
        <v>4</v>
      </c>
      <c r="G745" s="36">
        <v>0</v>
      </c>
    </row>
    <row r="746" spans="1:7" x14ac:dyDescent="0.25">
      <c r="A746" s="29" t="s">
        <v>60</v>
      </c>
      <c r="B746" s="35" t="s">
        <v>8</v>
      </c>
      <c r="C746" s="35">
        <v>4</v>
      </c>
      <c r="D746" s="35">
        <v>4</v>
      </c>
      <c r="E746" s="35">
        <v>3</v>
      </c>
      <c r="F746" s="35">
        <v>1</v>
      </c>
      <c r="G746" s="36">
        <v>0</v>
      </c>
    </row>
    <row r="747" spans="1:7" x14ac:dyDescent="0.25">
      <c r="A747" s="31" t="s">
        <v>184</v>
      </c>
      <c r="B747" s="34" t="s">
        <v>8</v>
      </c>
      <c r="C747" s="34">
        <v>2</v>
      </c>
      <c r="D747" s="34">
        <v>2</v>
      </c>
      <c r="E747" s="34">
        <v>2</v>
      </c>
      <c r="F747" s="34">
        <v>0</v>
      </c>
      <c r="G747" s="37">
        <v>0</v>
      </c>
    </row>
    <row r="748" spans="1:7" x14ac:dyDescent="0.25">
      <c r="A748" s="29" t="s">
        <v>182</v>
      </c>
      <c r="B748" s="35" t="s">
        <v>8</v>
      </c>
      <c r="C748" s="35">
        <v>11</v>
      </c>
      <c r="D748" s="35">
        <v>11</v>
      </c>
      <c r="E748" s="35">
        <v>4</v>
      </c>
      <c r="F748" s="35">
        <v>7</v>
      </c>
      <c r="G748" s="36">
        <v>0</v>
      </c>
    </row>
    <row r="749" spans="1:7" x14ac:dyDescent="0.25">
      <c r="A749" s="31" t="s">
        <v>186</v>
      </c>
      <c r="B749" s="34" t="s">
        <v>8</v>
      </c>
      <c r="C749" s="34">
        <v>25</v>
      </c>
      <c r="D749" s="34">
        <v>22</v>
      </c>
      <c r="E749" s="34">
        <v>15</v>
      </c>
      <c r="F749" s="34">
        <v>7</v>
      </c>
      <c r="G749" s="37">
        <v>0</v>
      </c>
    </row>
    <row r="750" spans="1:7" x14ac:dyDescent="0.25">
      <c r="A750" s="31" t="s">
        <v>188</v>
      </c>
      <c r="B750" s="34" t="s">
        <v>8</v>
      </c>
      <c r="C750" s="34">
        <v>3</v>
      </c>
      <c r="D750" s="34">
        <v>2</v>
      </c>
      <c r="E750" s="34">
        <v>1</v>
      </c>
      <c r="F750" s="34">
        <v>1</v>
      </c>
      <c r="G750" s="37">
        <v>0</v>
      </c>
    </row>
    <row r="751" spans="1:7" x14ac:dyDescent="0.25">
      <c r="A751" s="31" t="s">
        <v>181</v>
      </c>
      <c r="B751" s="34" t="s">
        <v>8</v>
      </c>
      <c r="C751" s="34">
        <v>10</v>
      </c>
      <c r="D751" s="34">
        <v>9</v>
      </c>
      <c r="E751" s="34">
        <v>6</v>
      </c>
      <c r="F751" s="34">
        <v>3</v>
      </c>
      <c r="G751" s="37">
        <v>1</v>
      </c>
    </row>
    <row r="752" spans="1:7" x14ac:dyDescent="0.25">
      <c r="A752" s="31" t="s">
        <v>62</v>
      </c>
      <c r="B752" s="34" t="s">
        <v>8</v>
      </c>
      <c r="C752" s="34">
        <v>3</v>
      </c>
      <c r="D752" s="34">
        <v>3</v>
      </c>
      <c r="E752" s="34">
        <v>2</v>
      </c>
      <c r="F752" s="34">
        <v>1</v>
      </c>
      <c r="G752" s="37">
        <v>0</v>
      </c>
    </row>
    <row r="753" spans="1:7" x14ac:dyDescent="0.25">
      <c r="A753" s="29" t="s">
        <v>63</v>
      </c>
      <c r="B753" s="35" t="s">
        <v>8</v>
      </c>
      <c r="C753" s="35">
        <v>2</v>
      </c>
      <c r="D753" s="35">
        <v>2</v>
      </c>
      <c r="E753" s="35">
        <v>0</v>
      </c>
      <c r="F753" s="35">
        <v>2</v>
      </c>
      <c r="G753" s="36">
        <v>0</v>
      </c>
    </row>
    <row r="754" spans="1:7" x14ac:dyDescent="0.25">
      <c r="A754" s="31" t="s">
        <v>64</v>
      </c>
      <c r="B754" s="34" t="s">
        <v>8</v>
      </c>
      <c r="C754" s="34">
        <v>5</v>
      </c>
      <c r="D754" s="34">
        <v>5</v>
      </c>
      <c r="E754" s="34">
        <v>4</v>
      </c>
      <c r="F754" s="34">
        <v>1</v>
      </c>
      <c r="G754" s="37">
        <v>0</v>
      </c>
    </row>
    <row r="755" spans="1:7" x14ac:dyDescent="0.25">
      <c r="A755" s="29" t="s">
        <v>185</v>
      </c>
      <c r="B755" s="35" t="s">
        <v>8</v>
      </c>
      <c r="C755" s="35">
        <v>1</v>
      </c>
      <c r="D755" s="35">
        <v>1</v>
      </c>
      <c r="E755" s="35">
        <v>0</v>
      </c>
      <c r="F755" s="35">
        <v>1</v>
      </c>
      <c r="G755" s="36">
        <v>0</v>
      </c>
    </row>
    <row r="756" spans="1:7" x14ac:dyDescent="0.25">
      <c r="A756" s="29" t="s">
        <v>183</v>
      </c>
      <c r="B756" s="35" t="s">
        <v>8</v>
      </c>
      <c r="C756" s="35">
        <v>2</v>
      </c>
      <c r="D756" s="35">
        <v>2</v>
      </c>
      <c r="E756" s="35">
        <v>0</v>
      </c>
      <c r="F756" s="35">
        <v>2</v>
      </c>
      <c r="G756" s="36">
        <v>0</v>
      </c>
    </row>
    <row r="757" spans="1:7" x14ac:dyDescent="0.25">
      <c r="A757" s="31" t="s">
        <v>136</v>
      </c>
      <c r="B757" s="34" t="s">
        <v>8</v>
      </c>
      <c r="C757" s="34">
        <v>1</v>
      </c>
      <c r="D757" s="34">
        <v>1</v>
      </c>
      <c r="E757" s="34">
        <v>1</v>
      </c>
      <c r="F757" s="34">
        <v>0</v>
      </c>
      <c r="G757" s="37">
        <v>0</v>
      </c>
    </row>
    <row r="758" spans="1:7" x14ac:dyDescent="0.25">
      <c r="A758" s="29" t="s">
        <v>66</v>
      </c>
      <c r="B758" s="35" t="s">
        <v>8</v>
      </c>
      <c r="C758" s="35">
        <v>1</v>
      </c>
      <c r="D758" s="35">
        <v>1</v>
      </c>
      <c r="E758" s="35">
        <v>1</v>
      </c>
      <c r="F758" s="35">
        <v>0</v>
      </c>
      <c r="G758" s="36">
        <v>0</v>
      </c>
    </row>
    <row r="759" spans="1:7" x14ac:dyDescent="0.25">
      <c r="A759" s="29" t="s">
        <v>34</v>
      </c>
      <c r="B759" s="35" t="s">
        <v>8</v>
      </c>
      <c r="C759" s="35">
        <v>2</v>
      </c>
      <c r="D759" s="35">
        <v>2</v>
      </c>
      <c r="E759" s="35">
        <v>1</v>
      </c>
      <c r="F759" s="35">
        <v>1</v>
      </c>
      <c r="G759" s="36">
        <v>0</v>
      </c>
    </row>
    <row r="760" spans="1:7" x14ac:dyDescent="0.25">
      <c r="A760" s="31" t="s">
        <v>67</v>
      </c>
      <c r="B760" s="34" t="s">
        <v>8</v>
      </c>
      <c r="C760" s="34">
        <v>1</v>
      </c>
      <c r="D760" s="34">
        <v>1</v>
      </c>
      <c r="E760" s="34">
        <v>0</v>
      </c>
      <c r="F760" s="34">
        <v>1</v>
      </c>
      <c r="G760" s="37">
        <v>0</v>
      </c>
    </row>
    <row r="761" spans="1:7" x14ac:dyDescent="0.25">
      <c r="A761" s="31" t="s">
        <v>35</v>
      </c>
      <c r="B761" s="34" t="s">
        <v>8</v>
      </c>
      <c r="C761" s="34">
        <v>1</v>
      </c>
      <c r="D761" s="34">
        <v>1</v>
      </c>
      <c r="E761" s="34">
        <v>1</v>
      </c>
      <c r="F761" s="34">
        <v>0</v>
      </c>
      <c r="G761" s="37">
        <v>0</v>
      </c>
    </row>
    <row r="762" spans="1:7" x14ac:dyDescent="0.25">
      <c r="A762" s="31" t="s">
        <v>178</v>
      </c>
      <c r="B762" s="34" t="s">
        <v>8</v>
      </c>
      <c r="C762" s="34">
        <v>1</v>
      </c>
      <c r="D762" s="34">
        <v>0</v>
      </c>
      <c r="E762" s="34">
        <v>0</v>
      </c>
      <c r="F762" s="34">
        <v>0</v>
      </c>
      <c r="G762" s="37">
        <v>0</v>
      </c>
    </row>
    <row r="763" spans="1:7" x14ac:dyDescent="0.25">
      <c r="A763" s="29" t="s">
        <v>137</v>
      </c>
      <c r="B763" s="35" t="s">
        <v>8</v>
      </c>
      <c r="C763" s="35">
        <v>1</v>
      </c>
      <c r="D763" s="35">
        <v>1</v>
      </c>
      <c r="E763" s="35">
        <v>1</v>
      </c>
      <c r="F763" s="35">
        <v>0</v>
      </c>
      <c r="G763" s="36">
        <v>0</v>
      </c>
    </row>
    <row r="764" spans="1:7" x14ac:dyDescent="0.25">
      <c r="A764" s="29" t="s">
        <v>175</v>
      </c>
      <c r="B764" s="35" t="s">
        <v>8</v>
      </c>
      <c r="C764" s="35">
        <v>10</v>
      </c>
      <c r="D764" s="35">
        <v>10</v>
      </c>
      <c r="E764" s="35">
        <v>4</v>
      </c>
      <c r="F764" s="35">
        <v>6</v>
      </c>
      <c r="G764" s="36">
        <v>0</v>
      </c>
    </row>
    <row r="765" spans="1:7" x14ac:dyDescent="0.25">
      <c r="A765" s="29" t="s">
        <v>37</v>
      </c>
      <c r="B765" s="35" t="s">
        <v>8</v>
      </c>
      <c r="C765" s="35">
        <v>4</v>
      </c>
      <c r="D765" s="35">
        <v>3</v>
      </c>
      <c r="E765" s="35">
        <v>0</v>
      </c>
      <c r="F765" s="35">
        <v>3</v>
      </c>
      <c r="G765" s="36">
        <v>0</v>
      </c>
    </row>
    <row r="766" spans="1:7" x14ac:dyDescent="0.25">
      <c r="A766" s="31" t="s">
        <v>69</v>
      </c>
      <c r="B766" s="34" t="s">
        <v>8</v>
      </c>
      <c r="C766" s="34">
        <v>3</v>
      </c>
      <c r="D766" s="34">
        <v>3</v>
      </c>
      <c r="E766" s="34">
        <v>3</v>
      </c>
      <c r="F766" s="34">
        <v>0</v>
      </c>
      <c r="G766" s="37">
        <v>0</v>
      </c>
    </row>
    <row r="767" spans="1:7" x14ac:dyDescent="0.25">
      <c r="A767" s="31" t="s">
        <v>70</v>
      </c>
      <c r="B767" s="34" t="s">
        <v>8</v>
      </c>
      <c r="C767" s="34">
        <v>1</v>
      </c>
      <c r="D767" s="34">
        <v>1</v>
      </c>
      <c r="E767" s="34">
        <v>1</v>
      </c>
      <c r="F767" s="34">
        <v>0</v>
      </c>
      <c r="G767" s="37">
        <v>0</v>
      </c>
    </row>
    <row r="768" spans="1:7" x14ac:dyDescent="0.25">
      <c r="A768" s="31" t="s">
        <v>72</v>
      </c>
      <c r="B768" s="34" t="s">
        <v>8</v>
      </c>
      <c r="C768" s="34">
        <v>1</v>
      </c>
      <c r="D768" s="34">
        <v>1</v>
      </c>
      <c r="E768" s="34">
        <v>1</v>
      </c>
      <c r="F768" s="34">
        <v>0</v>
      </c>
      <c r="G768" s="37">
        <v>0</v>
      </c>
    </row>
    <row r="769" spans="1:7" x14ac:dyDescent="0.25">
      <c r="A769" s="29" t="s">
        <v>73</v>
      </c>
      <c r="B769" s="35" t="s">
        <v>8</v>
      </c>
      <c r="C769" s="35">
        <v>1</v>
      </c>
      <c r="D769" s="35">
        <v>1</v>
      </c>
      <c r="E769" s="35">
        <v>1</v>
      </c>
      <c r="F769" s="35">
        <v>0</v>
      </c>
      <c r="G769" s="36">
        <v>0</v>
      </c>
    </row>
    <row r="770" spans="1:7" x14ac:dyDescent="0.25">
      <c r="A770" s="29" t="s">
        <v>138</v>
      </c>
      <c r="B770" s="35" t="s">
        <v>8</v>
      </c>
      <c r="C770" s="35">
        <v>1</v>
      </c>
      <c r="D770" s="35">
        <v>1</v>
      </c>
      <c r="E770" s="35">
        <v>1</v>
      </c>
      <c r="F770" s="35">
        <v>0</v>
      </c>
      <c r="G770" s="36">
        <v>0</v>
      </c>
    </row>
    <row r="771" spans="1:7" x14ac:dyDescent="0.25">
      <c r="A771" s="29" t="s">
        <v>77</v>
      </c>
      <c r="B771" s="35" t="s">
        <v>8</v>
      </c>
      <c r="C771" s="35">
        <v>2</v>
      </c>
      <c r="D771" s="35">
        <v>2</v>
      </c>
      <c r="E771" s="35">
        <v>0</v>
      </c>
      <c r="F771" s="35">
        <v>2</v>
      </c>
      <c r="G771" s="36">
        <v>0</v>
      </c>
    </row>
    <row r="772" spans="1:7" x14ac:dyDescent="0.25">
      <c r="A772" s="31" t="s">
        <v>39</v>
      </c>
      <c r="B772" s="34" t="s">
        <v>8</v>
      </c>
      <c r="C772" s="34">
        <v>1</v>
      </c>
      <c r="D772" s="34">
        <v>1</v>
      </c>
      <c r="E772" s="34">
        <v>1</v>
      </c>
      <c r="F772" s="34">
        <v>0</v>
      </c>
      <c r="G772" s="37">
        <v>0</v>
      </c>
    </row>
    <row r="773" spans="1:7" x14ac:dyDescent="0.25">
      <c r="A773" s="31" t="s">
        <v>80</v>
      </c>
      <c r="B773" s="34" t="s">
        <v>8</v>
      </c>
      <c r="C773" s="34">
        <v>1</v>
      </c>
      <c r="D773" s="34">
        <v>1</v>
      </c>
      <c r="E773" s="34">
        <v>1</v>
      </c>
      <c r="F773" s="34">
        <v>0</v>
      </c>
      <c r="G773" s="37">
        <v>0</v>
      </c>
    </row>
    <row r="774" spans="1:7" x14ac:dyDescent="0.25">
      <c r="A774" s="29" t="s">
        <v>82</v>
      </c>
      <c r="B774" s="35" t="s">
        <v>8</v>
      </c>
      <c r="C774" s="35">
        <v>3</v>
      </c>
      <c r="D774" s="35">
        <v>3</v>
      </c>
      <c r="E774" s="35">
        <v>3</v>
      </c>
      <c r="F774" s="35">
        <v>0</v>
      </c>
      <c r="G774" s="36">
        <v>0</v>
      </c>
    </row>
    <row r="775" spans="1:7" x14ac:dyDescent="0.25">
      <c r="A775" s="29" t="s">
        <v>83</v>
      </c>
      <c r="B775" s="35" t="s">
        <v>8</v>
      </c>
      <c r="C775" s="35">
        <v>10</v>
      </c>
      <c r="D775" s="35">
        <v>9</v>
      </c>
      <c r="E775" s="35">
        <v>6</v>
      </c>
      <c r="F775" s="35">
        <v>3</v>
      </c>
      <c r="G775" s="36">
        <v>0</v>
      </c>
    </row>
    <row r="776" spans="1:7" x14ac:dyDescent="0.25">
      <c r="A776" s="31" t="s">
        <v>171</v>
      </c>
      <c r="B776" s="34" t="s">
        <v>8</v>
      </c>
      <c r="C776" s="34">
        <v>5</v>
      </c>
      <c r="D776" s="34">
        <v>5</v>
      </c>
      <c r="E776" s="34">
        <v>3</v>
      </c>
      <c r="F776" s="34">
        <v>2</v>
      </c>
      <c r="G776" s="37">
        <v>0</v>
      </c>
    </row>
    <row r="777" spans="1:7" x14ac:dyDescent="0.25">
      <c r="A777" s="29" t="s">
        <v>87</v>
      </c>
      <c r="B777" s="35" t="s">
        <v>8</v>
      </c>
      <c r="C777" s="35">
        <v>1</v>
      </c>
      <c r="D777" s="35">
        <v>1</v>
      </c>
      <c r="E777" s="35">
        <v>1</v>
      </c>
      <c r="F777" s="35">
        <v>0</v>
      </c>
      <c r="G777" s="36">
        <v>0</v>
      </c>
    </row>
    <row r="778" spans="1:7" x14ac:dyDescent="0.25">
      <c r="A778" s="29" t="s">
        <v>88</v>
      </c>
      <c r="B778" s="35" t="s">
        <v>8</v>
      </c>
      <c r="C778" s="35">
        <v>1</v>
      </c>
      <c r="D778" s="35">
        <v>1</v>
      </c>
      <c r="E778" s="35">
        <v>1</v>
      </c>
      <c r="F778" s="35">
        <v>0</v>
      </c>
      <c r="G778" s="36">
        <v>0</v>
      </c>
    </row>
    <row r="779" spans="1:7" x14ac:dyDescent="0.25">
      <c r="A779" s="31" t="s">
        <v>89</v>
      </c>
      <c r="B779" s="34" t="s">
        <v>8</v>
      </c>
      <c r="C779" s="34">
        <v>2</v>
      </c>
      <c r="D779" s="34">
        <v>2</v>
      </c>
      <c r="E779" s="34">
        <v>0</v>
      </c>
      <c r="F779" s="34">
        <v>2</v>
      </c>
      <c r="G779" s="37">
        <v>0</v>
      </c>
    </row>
    <row r="780" spans="1:7" x14ac:dyDescent="0.25">
      <c r="A780" s="31" t="s">
        <v>91</v>
      </c>
      <c r="B780" s="34" t="s">
        <v>8</v>
      </c>
      <c r="C780" s="34">
        <v>1</v>
      </c>
      <c r="D780" s="34">
        <v>1</v>
      </c>
      <c r="E780" s="34">
        <v>1</v>
      </c>
      <c r="F780" s="34">
        <v>0</v>
      </c>
      <c r="G780" s="37">
        <v>0</v>
      </c>
    </row>
    <row r="781" spans="1:7" x14ac:dyDescent="0.25">
      <c r="A781" s="31" t="s">
        <v>145</v>
      </c>
      <c r="B781" s="34" t="s">
        <v>8</v>
      </c>
      <c r="C781" s="34">
        <v>1</v>
      </c>
      <c r="D781" s="34">
        <v>1</v>
      </c>
      <c r="E781" s="34">
        <v>1</v>
      </c>
      <c r="F781" s="34">
        <v>0</v>
      </c>
      <c r="G781" s="37">
        <v>0</v>
      </c>
    </row>
    <row r="782" spans="1:7" x14ac:dyDescent="0.25">
      <c r="A782" s="31" t="s">
        <v>92</v>
      </c>
      <c r="B782" s="34" t="s">
        <v>8</v>
      </c>
      <c r="C782" s="34">
        <v>1</v>
      </c>
      <c r="D782" s="34">
        <v>1</v>
      </c>
      <c r="E782" s="34">
        <v>1</v>
      </c>
      <c r="F782" s="34">
        <v>0</v>
      </c>
      <c r="G782" s="37">
        <v>0</v>
      </c>
    </row>
    <row r="783" spans="1:7" x14ac:dyDescent="0.25">
      <c r="A783" s="29" t="s">
        <v>95</v>
      </c>
      <c r="B783" s="35" t="s">
        <v>8</v>
      </c>
      <c r="C783" s="35">
        <v>4</v>
      </c>
      <c r="D783" s="35">
        <v>2</v>
      </c>
      <c r="E783" s="35">
        <v>2</v>
      </c>
      <c r="F783" s="35">
        <v>0</v>
      </c>
      <c r="G783" s="36">
        <v>0</v>
      </c>
    </row>
    <row r="784" spans="1:7" x14ac:dyDescent="0.25">
      <c r="A784" s="29" t="s">
        <v>97</v>
      </c>
      <c r="B784" s="35" t="s">
        <v>8</v>
      </c>
      <c r="C784" s="35">
        <v>5</v>
      </c>
      <c r="D784" s="35">
        <v>5</v>
      </c>
      <c r="E784" s="35">
        <v>4</v>
      </c>
      <c r="F784" s="35">
        <v>1</v>
      </c>
      <c r="G784" s="36">
        <v>0</v>
      </c>
    </row>
    <row r="785" spans="1:7" x14ac:dyDescent="0.25">
      <c r="A785" s="29" t="s">
        <v>99</v>
      </c>
      <c r="B785" s="35" t="s">
        <v>8</v>
      </c>
      <c r="C785" s="35">
        <v>1</v>
      </c>
      <c r="D785" s="35">
        <v>1</v>
      </c>
      <c r="E785" s="35">
        <v>1</v>
      </c>
      <c r="F785" s="35">
        <v>0</v>
      </c>
      <c r="G785" s="36">
        <v>0</v>
      </c>
    </row>
    <row r="786" spans="1:7" x14ac:dyDescent="0.25">
      <c r="A786" s="29" t="s">
        <v>42</v>
      </c>
      <c r="B786" s="35" t="s">
        <v>8</v>
      </c>
      <c r="C786" s="35">
        <v>8</v>
      </c>
      <c r="D786" s="35">
        <v>8</v>
      </c>
      <c r="E786" s="35">
        <v>6</v>
      </c>
      <c r="F786" s="35">
        <v>2</v>
      </c>
      <c r="G786" s="36">
        <v>0</v>
      </c>
    </row>
    <row r="787" spans="1:7" x14ac:dyDescent="0.25">
      <c r="A787" s="29" t="s">
        <v>43</v>
      </c>
      <c r="B787" s="35" t="s">
        <v>8</v>
      </c>
      <c r="C787" s="35">
        <v>1</v>
      </c>
      <c r="D787" s="35">
        <v>1</v>
      </c>
      <c r="E787" s="35">
        <v>1</v>
      </c>
      <c r="F787" s="35">
        <v>0</v>
      </c>
      <c r="G787" s="36">
        <v>0</v>
      </c>
    </row>
    <row r="788" spans="1:7" x14ac:dyDescent="0.25">
      <c r="A788" s="29" t="s">
        <v>104</v>
      </c>
      <c r="B788" s="35" t="s">
        <v>8</v>
      </c>
      <c r="C788" s="35">
        <v>2</v>
      </c>
      <c r="D788" s="35">
        <v>2</v>
      </c>
      <c r="E788" s="35">
        <v>2</v>
      </c>
      <c r="F788" s="35">
        <v>0</v>
      </c>
      <c r="G788" s="36">
        <v>0</v>
      </c>
    </row>
    <row r="789" spans="1:7" x14ac:dyDescent="0.25">
      <c r="A789" s="31" t="s">
        <v>147</v>
      </c>
      <c r="B789" s="34" t="s">
        <v>8</v>
      </c>
      <c r="C789" s="34">
        <v>1</v>
      </c>
      <c r="D789" s="34">
        <v>1</v>
      </c>
      <c r="E789" s="34">
        <v>1</v>
      </c>
      <c r="F789" s="34">
        <v>0</v>
      </c>
      <c r="G789" s="37">
        <v>0</v>
      </c>
    </row>
    <row r="790" spans="1:7" x14ac:dyDescent="0.25">
      <c r="A790" s="31" t="s">
        <v>107</v>
      </c>
      <c r="B790" s="34" t="s">
        <v>8</v>
      </c>
      <c r="C790" s="34">
        <v>2</v>
      </c>
      <c r="D790" s="34">
        <v>1</v>
      </c>
      <c r="E790" s="34">
        <v>1</v>
      </c>
      <c r="F790" s="34">
        <v>0</v>
      </c>
      <c r="G790" s="37">
        <v>0</v>
      </c>
    </row>
    <row r="791" spans="1:7" x14ac:dyDescent="0.25">
      <c r="A791" s="31" t="s">
        <v>108</v>
      </c>
      <c r="B791" s="34" t="s">
        <v>8</v>
      </c>
      <c r="C791" s="34">
        <v>1</v>
      </c>
      <c r="D791" s="34">
        <v>1</v>
      </c>
      <c r="E791" s="34">
        <v>1</v>
      </c>
      <c r="F791" s="34">
        <v>0</v>
      </c>
      <c r="G791" s="37">
        <v>0</v>
      </c>
    </row>
    <row r="792" spans="1:7" x14ac:dyDescent="0.25">
      <c r="A792" s="29" t="s">
        <v>110</v>
      </c>
      <c r="B792" s="35" t="s">
        <v>8</v>
      </c>
      <c r="C792" s="35">
        <v>1</v>
      </c>
      <c r="D792" s="35">
        <v>1</v>
      </c>
      <c r="E792" s="35">
        <v>1</v>
      </c>
      <c r="F792" s="35">
        <v>0</v>
      </c>
      <c r="G792" s="36">
        <v>0</v>
      </c>
    </row>
    <row r="793" spans="1:7" x14ac:dyDescent="0.25">
      <c r="A793" s="31" t="s">
        <v>113</v>
      </c>
      <c r="B793" s="34" t="s">
        <v>8</v>
      </c>
      <c r="C793" s="34">
        <v>6</v>
      </c>
      <c r="D793" s="34">
        <v>5</v>
      </c>
      <c r="E793" s="34">
        <v>3</v>
      </c>
      <c r="F793" s="34">
        <v>2</v>
      </c>
      <c r="G793" s="37">
        <v>0</v>
      </c>
    </row>
    <row r="794" spans="1:7" x14ac:dyDescent="0.25">
      <c r="A794" s="29" t="s">
        <v>165</v>
      </c>
      <c r="B794" s="35" t="s">
        <v>8</v>
      </c>
      <c r="C794" s="35">
        <v>3</v>
      </c>
      <c r="D794" s="35">
        <v>3</v>
      </c>
      <c r="E794" s="35">
        <v>1</v>
      </c>
      <c r="F794" s="35">
        <v>2</v>
      </c>
      <c r="G794" s="36">
        <v>0</v>
      </c>
    </row>
    <row r="795" spans="1:7" x14ac:dyDescent="0.25">
      <c r="A795" s="31" t="s">
        <v>46</v>
      </c>
      <c r="B795" s="34" t="s">
        <v>8</v>
      </c>
      <c r="C795" s="34">
        <v>6</v>
      </c>
      <c r="D795" s="34">
        <v>6</v>
      </c>
      <c r="E795" s="34">
        <v>1</v>
      </c>
      <c r="F795" s="34">
        <v>5</v>
      </c>
      <c r="G795" s="37">
        <v>0</v>
      </c>
    </row>
    <row r="796" spans="1:7" x14ac:dyDescent="0.25">
      <c r="A796" s="31" t="s">
        <v>163</v>
      </c>
      <c r="B796" s="34" t="s">
        <v>8</v>
      </c>
      <c r="C796" s="34">
        <v>1</v>
      </c>
      <c r="D796" s="34">
        <v>1</v>
      </c>
      <c r="E796" s="34">
        <v>1</v>
      </c>
      <c r="F796" s="34">
        <v>0</v>
      </c>
      <c r="G796" s="37">
        <v>0</v>
      </c>
    </row>
    <row r="797" spans="1:7" x14ac:dyDescent="0.25">
      <c r="A797" s="29" t="s">
        <v>119</v>
      </c>
      <c r="B797" s="35" t="s">
        <v>8</v>
      </c>
      <c r="C797" s="35">
        <v>1</v>
      </c>
      <c r="D797" s="35">
        <v>1</v>
      </c>
      <c r="E797" s="35">
        <v>1</v>
      </c>
      <c r="F797" s="35">
        <v>0</v>
      </c>
      <c r="G797" s="36">
        <v>0</v>
      </c>
    </row>
    <row r="798" spans="1:7" x14ac:dyDescent="0.25">
      <c r="A798" s="31" t="s">
        <v>120</v>
      </c>
      <c r="B798" s="34" t="s">
        <v>8</v>
      </c>
      <c r="C798" s="34">
        <v>10</v>
      </c>
      <c r="D798" s="34">
        <v>10</v>
      </c>
      <c r="E798" s="34">
        <v>6</v>
      </c>
      <c r="F798" s="34">
        <v>4</v>
      </c>
      <c r="G798" s="37">
        <v>0</v>
      </c>
    </row>
    <row r="799" spans="1:7" x14ac:dyDescent="0.25">
      <c r="A799" s="31" t="s">
        <v>164</v>
      </c>
      <c r="B799" s="34" t="s">
        <v>8</v>
      </c>
      <c r="C799" s="34">
        <v>3</v>
      </c>
      <c r="D799" s="34">
        <v>3</v>
      </c>
      <c r="E799" s="34">
        <v>1</v>
      </c>
      <c r="F799" s="34">
        <v>2</v>
      </c>
      <c r="G799" s="37">
        <v>0</v>
      </c>
    </row>
    <row r="800" spans="1:7" x14ac:dyDescent="0.25">
      <c r="A800" s="29" t="s">
        <v>166</v>
      </c>
      <c r="B800" s="35" t="s">
        <v>8</v>
      </c>
      <c r="C800" s="35">
        <v>1</v>
      </c>
      <c r="D800" s="35">
        <v>1</v>
      </c>
      <c r="E800" s="35">
        <v>1</v>
      </c>
      <c r="F800" s="35">
        <v>0</v>
      </c>
      <c r="G800" s="36">
        <v>0</v>
      </c>
    </row>
    <row r="801" spans="1:7" x14ac:dyDescent="0.25">
      <c r="A801" s="29" t="s">
        <v>124</v>
      </c>
      <c r="B801" s="35" t="s">
        <v>8</v>
      </c>
      <c r="C801" s="35">
        <v>1</v>
      </c>
      <c r="D801" s="35">
        <v>1</v>
      </c>
      <c r="E801" s="35">
        <v>1</v>
      </c>
      <c r="F801" s="35">
        <v>0</v>
      </c>
      <c r="G801" s="36">
        <v>0</v>
      </c>
    </row>
    <row r="802" spans="1:7" x14ac:dyDescent="0.25">
      <c r="A802" s="31" t="s">
        <v>129</v>
      </c>
      <c r="B802" s="34" t="s">
        <v>8</v>
      </c>
      <c r="C802" s="34">
        <v>2</v>
      </c>
      <c r="D802" s="34">
        <v>2</v>
      </c>
      <c r="E802" s="34">
        <v>2</v>
      </c>
      <c r="F802" s="34">
        <v>0</v>
      </c>
      <c r="G802" s="37">
        <v>0</v>
      </c>
    </row>
    <row r="803" spans="1:7" x14ac:dyDescent="0.25">
      <c r="A803" s="29" t="s">
        <v>47</v>
      </c>
      <c r="B803" s="35" t="s">
        <v>8</v>
      </c>
      <c r="C803" s="35">
        <v>4</v>
      </c>
      <c r="D803" s="35">
        <v>4</v>
      </c>
      <c r="E803" s="35">
        <v>1</v>
      </c>
      <c r="F803" s="35">
        <v>3</v>
      </c>
      <c r="G803" s="36">
        <v>0</v>
      </c>
    </row>
    <row r="804" spans="1:7" x14ac:dyDescent="0.25">
      <c r="A804" s="31" t="s">
        <v>48</v>
      </c>
      <c r="B804" s="34" t="s">
        <v>8</v>
      </c>
      <c r="C804" s="34">
        <v>5</v>
      </c>
      <c r="D804" s="34">
        <v>5</v>
      </c>
      <c r="E804" s="34">
        <v>4</v>
      </c>
      <c r="F804" s="34">
        <v>1</v>
      </c>
      <c r="G804" s="37">
        <v>0</v>
      </c>
    </row>
    <row r="805" spans="1:7" x14ac:dyDescent="0.25">
      <c r="A805" s="31" t="s">
        <v>179</v>
      </c>
      <c r="B805" s="34" t="s">
        <v>8</v>
      </c>
      <c r="C805" s="34">
        <v>21</v>
      </c>
      <c r="D805" s="34">
        <v>21</v>
      </c>
      <c r="E805" s="34">
        <v>19</v>
      </c>
      <c r="F805" s="34">
        <v>2</v>
      </c>
      <c r="G805" s="37">
        <v>0</v>
      </c>
    </row>
    <row r="806" spans="1:7" x14ac:dyDescent="0.25">
      <c r="A806" s="29" t="s">
        <v>130</v>
      </c>
      <c r="B806" s="35" t="s">
        <v>8</v>
      </c>
      <c r="C806" s="35">
        <v>4</v>
      </c>
      <c r="D806" s="35">
        <v>4</v>
      </c>
      <c r="E806" s="35">
        <v>2</v>
      </c>
      <c r="F806" s="35">
        <v>2</v>
      </c>
      <c r="G806" s="36">
        <v>0</v>
      </c>
    </row>
    <row r="807" spans="1:7" x14ac:dyDescent="0.25">
      <c r="A807" s="29" t="s">
        <v>172</v>
      </c>
      <c r="B807" s="35" t="s">
        <v>8</v>
      </c>
      <c r="C807" s="35">
        <v>1</v>
      </c>
      <c r="D807" s="35">
        <v>1</v>
      </c>
      <c r="E807" s="35">
        <v>1</v>
      </c>
      <c r="F807" s="35">
        <v>0</v>
      </c>
      <c r="G807" s="36">
        <v>0</v>
      </c>
    </row>
    <row r="808" spans="1:7" x14ac:dyDescent="0.25">
      <c r="A808" s="31" t="s">
        <v>49</v>
      </c>
      <c r="B808" s="34" t="s">
        <v>8</v>
      </c>
      <c r="C808" s="34">
        <v>1</v>
      </c>
      <c r="D808" s="34">
        <v>1</v>
      </c>
      <c r="E808" s="34">
        <v>1</v>
      </c>
      <c r="F808" s="34">
        <v>0</v>
      </c>
      <c r="G808" s="37">
        <v>0</v>
      </c>
    </row>
    <row r="809" spans="1:7" x14ac:dyDescent="0.25">
      <c r="A809" s="31" t="s">
        <v>132</v>
      </c>
      <c r="B809" s="34" t="s">
        <v>8</v>
      </c>
      <c r="C809" s="34">
        <v>5</v>
      </c>
      <c r="D809" s="34">
        <v>5</v>
      </c>
      <c r="E809" s="34">
        <v>1</v>
      </c>
      <c r="F809" s="34">
        <v>4</v>
      </c>
      <c r="G809" s="37">
        <v>0</v>
      </c>
    </row>
    <row r="810" spans="1:7" x14ac:dyDescent="0.25">
      <c r="A810" s="29" t="s">
        <v>133</v>
      </c>
      <c r="B810" s="35" t="s">
        <v>8</v>
      </c>
      <c r="C810" s="35">
        <v>4</v>
      </c>
      <c r="D810" s="35">
        <v>4</v>
      </c>
      <c r="E810" s="35">
        <v>4</v>
      </c>
      <c r="F810" s="35">
        <v>0</v>
      </c>
      <c r="G810" s="36">
        <v>0</v>
      </c>
    </row>
    <row r="811" spans="1:7" x14ac:dyDescent="0.25">
      <c r="A811" s="29" t="s">
        <v>134</v>
      </c>
      <c r="B811" s="35" t="s">
        <v>8</v>
      </c>
      <c r="C811" s="35">
        <v>5</v>
      </c>
      <c r="D811" s="35">
        <v>2</v>
      </c>
      <c r="E811" s="35">
        <v>1</v>
      </c>
      <c r="F811" s="35">
        <v>1</v>
      </c>
      <c r="G811" s="36">
        <v>0</v>
      </c>
    </row>
    <row r="812" spans="1:7" x14ac:dyDescent="0.25">
      <c r="A812" s="29" t="s">
        <v>135</v>
      </c>
      <c r="B812" s="35" t="s">
        <v>8</v>
      </c>
      <c r="C812" s="35">
        <v>2</v>
      </c>
      <c r="D812" s="35">
        <v>2</v>
      </c>
      <c r="E812" s="35">
        <v>1</v>
      </c>
      <c r="F812" s="35">
        <v>1</v>
      </c>
      <c r="G812" s="36">
        <v>0</v>
      </c>
    </row>
    <row r="813" spans="1:7" x14ac:dyDescent="0.25">
      <c r="A813" s="29" t="s">
        <v>174</v>
      </c>
      <c r="B813" s="54" t="s">
        <v>8</v>
      </c>
      <c r="C813" s="30">
        <v>12</v>
      </c>
      <c r="D813" s="30">
        <v>8</v>
      </c>
      <c r="E813" s="30">
        <v>6</v>
      </c>
      <c r="F813" s="30">
        <v>2</v>
      </c>
      <c r="G813" s="32">
        <v>0</v>
      </c>
    </row>
    <row r="814" spans="1:7" x14ac:dyDescent="0.25">
      <c r="A814" s="31" t="s">
        <v>25</v>
      </c>
      <c r="B814" s="55" t="s">
        <v>8</v>
      </c>
      <c r="C814" s="28">
        <v>9</v>
      </c>
      <c r="D814" s="28">
        <v>9</v>
      </c>
      <c r="E814" s="28">
        <v>6</v>
      </c>
      <c r="F814" s="28">
        <v>3</v>
      </c>
      <c r="G814" s="33">
        <v>0</v>
      </c>
    </row>
    <row r="815" spans="1:7" x14ac:dyDescent="0.25">
      <c r="A815" s="31" t="s">
        <v>168</v>
      </c>
      <c r="B815" s="55" t="s">
        <v>8</v>
      </c>
      <c r="C815" s="28">
        <v>7</v>
      </c>
      <c r="D815" s="28">
        <v>4</v>
      </c>
      <c r="E815" s="28">
        <v>3</v>
      </c>
      <c r="F815" s="28">
        <v>1</v>
      </c>
      <c r="G815" s="33">
        <v>0</v>
      </c>
    </row>
    <row r="816" spans="1:7" x14ac:dyDescent="0.25">
      <c r="A816" s="31" t="s">
        <v>167</v>
      </c>
      <c r="B816" s="55" t="s">
        <v>8</v>
      </c>
      <c r="C816" s="28">
        <v>6</v>
      </c>
      <c r="D816" s="28">
        <v>4</v>
      </c>
      <c r="E816" s="28">
        <v>3</v>
      </c>
      <c r="F816" s="28">
        <v>1</v>
      </c>
      <c r="G816" s="33">
        <v>0</v>
      </c>
    </row>
    <row r="817" spans="1:7" x14ac:dyDescent="0.25">
      <c r="A817" s="31" t="s">
        <v>52</v>
      </c>
      <c r="B817" s="55" t="s">
        <v>8</v>
      </c>
      <c r="C817" s="28">
        <v>13</v>
      </c>
      <c r="D817" s="28">
        <v>11</v>
      </c>
      <c r="E817" s="28">
        <v>6</v>
      </c>
      <c r="F817" s="28">
        <v>5</v>
      </c>
      <c r="G817" s="33">
        <v>0</v>
      </c>
    </row>
    <row r="818" spans="1:7" x14ac:dyDescent="0.25">
      <c r="A818" s="31" t="s">
        <v>53</v>
      </c>
      <c r="B818" s="55" t="s">
        <v>8</v>
      </c>
      <c r="C818" s="28">
        <v>2</v>
      </c>
      <c r="D818" s="28">
        <v>2</v>
      </c>
      <c r="E818" s="28">
        <v>0</v>
      </c>
      <c r="F818" s="28">
        <v>2</v>
      </c>
      <c r="G818" s="33">
        <v>0</v>
      </c>
    </row>
    <row r="819" spans="1:7" x14ac:dyDescent="0.25">
      <c r="A819" s="31" t="s">
        <v>26</v>
      </c>
      <c r="B819" s="55" t="s">
        <v>8</v>
      </c>
      <c r="C819" s="28">
        <v>6</v>
      </c>
      <c r="D819" s="28">
        <v>6</v>
      </c>
      <c r="E819" s="28">
        <v>3</v>
      </c>
      <c r="F819" s="28">
        <v>3</v>
      </c>
      <c r="G819" s="33">
        <v>0</v>
      </c>
    </row>
    <row r="820" spans="1:7" x14ac:dyDescent="0.25">
      <c r="A820" s="29" t="s">
        <v>54</v>
      </c>
      <c r="B820" s="54" t="s">
        <v>8</v>
      </c>
      <c r="C820" s="30">
        <v>3</v>
      </c>
      <c r="D820" s="30">
        <v>3</v>
      </c>
      <c r="E820" s="30">
        <v>2</v>
      </c>
      <c r="F820" s="30">
        <v>1</v>
      </c>
      <c r="G820" s="32">
        <v>0</v>
      </c>
    </row>
    <row r="821" spans="1:7" x14ac:dyDescent="0.25">
      <c r="A821" s="31" t="s">
        <v>27</v>
      </c>
      <c r="B821" s="55" t="s">
        <v>8</v>
      </c>
      <c r="C821" s="28">
        <v>12</v>
      </c>
      <c r="D821" s="28">
        <v>10</v>
      </c>
      <c r="E821" s="28">
        <v>6</v>
      </c>
      <c r="F821" s="28">
        <v>4</v>
      </c>
      <c r="G821" s="33">
        <v>0</v>
      </c>
    </row>
    <row r="822" spans="1:7" x14ac:dyDescent="0.25">
      <c r="A822" s="29" t="s">
        <v>169</v>
      </c>
      <c r="B822" s="54" t="s">
        <v>8</v>
      </c>
      <c r="C822" s="30">
        <v>8</v>
      </c>
      <c r="D822" s="30">
        <v>8</v>
      </c>
      <c r="E822" s="30">
        <v>3</v>
      </c>
      <c r="F822" s="30">
        <v>5</v>
      </c>
      <c r="G822" s="32">
        <v>0</v>
      </c>
    </row>
    <row r="823" spans="1:7" x14ac:dyDescent="0.25">
      <c r="A823" s="31" t="s">
        <v>55</v>
      </c>
      <c r="B823" s="55" t="s">
        <v>8</v>
      </c>
      <c r="C823" s="28">
        <v>4</v>
      </c>
      <c r="D823" s="28">
        <v>3</v>
      </c>
      <c r="E823" s="28">
        <v>2</v>
      </c>
      <c r="F823" s="28">
        <v>1</v>
      </c>
      <c r="G823" s="33">
        <v>1</v>
      </c>
    </row>
    <row r="824" spans="1:7" x14ac:dyDescent="0.25">
      <c r="A824" s="31" t="s">
        <v>24</v>
      </c>
      <c r="B824" s="55" t="s">
        <v>8</v>
      </c>
      <c r="C824" s="28">
        <v>45</v>
      </c>
      <c r="D824" s="28">
        <v>41</v>
      </c>
      <c r="E824" s="28">
        <v>22</v>
      </c>
      <c r="F824" s="28">
        <v>19</v>
      </c>
      <c r="G824" s="33">
        <v>0</v>
      </c>
    </row>
    <row r="825" spans="1:7" x14ac:dyDescent="0.25">
      <c r="A825" s="31" t="s">
        <v>28</v>
      </c>
      <c r="B825" s="55" t="s">
        <v>8</v>
      </c>
      <c r="C825" s="28">
        <v>9</v>
      </c>
      <c r="D825" s="28">
        <v>8</v>
      </c>
      <c r="E825" s="28">
        <v>4</v>
      </c>
      <c r="F825" s="28">
        <v>4</v>
      </c>
      <c r="G825" s="33">
        <v>0</v>
      </c>
    </row>
    <row r="826" spans="1:7" x14ac:dyDescent="0.25">
      <c r="A826" s="31" t="s">
        <v>29</v>
      </c>
      <c r="B826" s="55" t="s">
        <v>8</v>
      </c>
      <c r="C826" s="28">
        <v>2</v>
      </c>
      <c r="D826" s="28">
        <v>2</v>
      </c>
      <c r="E826" s="28">
        <v>1</v>
      </c>
      <c r="F826" s="28">
        <v>1</v>
      </c>
      <c r="G826" s="33">
        <v>0</v>
      </c>
    </row>
    <row r="827" spans="1:7" x14ac:dyDescent="0.25">
      <c r="A827" s="31" t="s">
        <v>30</v>
      </c>
      <c r="B827" s="55" t="s">
        <v>8</v>
      </c>
      <c r="C827" s="28">
        <v>8</v>
      </c>
      <c r="D827" s="28">
        <v>8</v>
      </c>
      <c r="E827" s="28">
        <v>3</v>
      </c>
      <c r="F827" s="28">
        <v>5</v>
      </c>
      <c r="G827" s="33">
        <v>0</v>
      </c>
    </row>
    <row r="828" spans="1:7" x14ac:dyDescent="0.25">
      <c r="A828" s="31" t="s">
        <v>56</v>
      </c>
      <c r="B828" s="55" t="s">
        <v>8</v>
      </c>
      <c r="C828" s="28">
        <v>7</v>
      </c>
      <c r="D828" s="28">
        <v>7</v>
      </c>
      <c r="E828" s="28">
        <v>3</v>
      </c>
      <c r="F828" s="28">
        <v>4</v>
      </c>
      <c r="G828" s="33">
        <v>0</v>
      </c>
    </row>
    <row r="829" spans="1:7" x14ac:dyDescent="0.25">
      <c r="A829" s="31" t="s">
        <v>31</v>
      </c>
      <c r="B829" s="55" t="s">
        <v>8</v>
      </c>
      <c r="C829" s="28">
        <v>5</v>
      </c>
      <c r="D829" s="28">
        <v>5</v>
      </c>
      <c r="E829" s="28">
        <v>3</v>
      </c>
      <c r="F829" s="28">
        <v>2</v>
      </c>
      <c r="G829" s="33">
        <v>0</v>
      </c>
    </row>
    <row r="830" spans="1:7" x14ac:dyDescent="0.25">
      <c r="A830" s="31" t="s">
        <v>57</v>
      </c>
      <c r="B830" s="55" t="s">
        <v>8</v>
      </c>
      <c r="C830" s="28">
        <v>1</v>
      </c>
      <c r="D830" s="28">
        <v>1</v>
      </c>
      <c r="E830" s="28">
        <v>0</v>
      </c>
      <c r="F830" s="28">
        <v>1</v>
      </c>
      <c r="G830" s="33">
        <v>0</v>
      </c>
    </row>
    <row r="831" spans="1:7" x14ac:dyDescent="0.25">
      <c r="A831" s="29" t="s">
        <v>58</v>
      </c>
      <c r="B831" s="54" t="s">
        <v>8</v>
      </c>
      <c r="C831" s="30">
        <v>6</v>
      </c>
      <c r="D831" s="30">
        <v>6</v>
      </c>
      <c r="E831" s="30">
        <v>3</v>
      </c>
      <c r="F831" s="30">
        <v>3</v>
      </c>
      <c r="G831" s="32">
        <v>0</v>
      </c>
    </row>
    <row r="832" spans="1:7" x14ac:dyDescent="0.25">
      <c r="A832" s="31" t="s">
        <v>176</v>
      </c>
      <c r="B832" s="55" t="s">
        <v>8</v>
      </c>
      <c r="C832" s="28">
        <v>1</v>
      </c>
      <c r="D832" s="28">
        <v>1</v>
      </c>
      <c r="E832" s="28">
        <v>1</v>
      </c>
      <c r="F832" s="28">
        <v>0</v>
      </c>
      <c r="G832" s="33">
        <v>0</v>
      </c>
    </row>
    <row r="833" spans="1:7" x14ac:dyDescent="0.25">
      <c r="A833" s="29" t="s">
        <v>32</v>
      </c>
      <c r="B833" s="54" t="s">
        <v>8</v>
      </c>
      <c r="C833" s="30">
        <v>5</v>
      </c>
      <c r="D833" s="30">
        <v>5</v>
      </c>
      <c r="E833" s="30">
        <v>3</v>
      </c>
      <c r="F833" s="30">
        <v>2</v>
      </c>
      <c r="G833" s="32">
        <v>0</v>
      </c>
    </row>
    <row r="834" spans="1:7" x14ac:dyDescent="0.25">
      <c r="A834" s="31" t="s">
        <v>33</v>
      </c>
      <c r="B834" s="55" t="s">
        <v>8</v>
      </c>
      <c r="C834" s="28">
        <v>10</v>
      </c>
      <c r="D834" s="28">
        <v>9</v>
      </c>
      <c r="E834" s="28">
        <v>5</v>
      </c>
      <c r="F834" s="28">
        <v>4</v>
      </c>
      <c r="G834" s="33">
        <v>0</v>
      </c>
    </row>
    <row r="835" spans="1:7" x14ac:dyDescent="0.25">
      <c r="A835" s="31" t="s">
        <v>220</v>
      </c>
      <c r="B835" s="54" t="s">
        <v>8</v>
      </c>
      <c r="C835" s="30">
        <v>55</v>
      </c>
      <c r="D835" s="30">
        <v>53</v>
      </c>
      <c r="E835" s="30">
        <v>13</v>
      </c>
      <c r="F835" s="30">
        <v>40</v>
      </c>
      <c r="G835" s="32">
        <v>0</v>
      </c>
    </row>
    <row r="836" spans="1:7" x14ac:dyDescent="0.25">
      <c r="A836" s="31" t="s">
        <v>189</v>
      </c>
      <c r="B836" s="34" t="s">
        <v>9</v>
      </c>
      <c r="C836" s="34">
        <v>1</v>
      </c>
      <c r="D836" s="34">
        <v>1</v>
      </c>
      <c r="E836" s="34">
        <v>1</v>
      </c>
      <c r="F836" s="34">
        <v>0</v>
      </c>
      <c r="G836" s="37">
        <v>0</v>
      </c>
    </row>
    <row r="837" spans="1:7" x14ac:dyDescent="0.25">
      <c r="A837" s="31" t="s">
        <v>60</v>
      </c>
      <c r="B837" s="34" t="s">
        <v>9</v>
      </c>
      <c r="C837" s="34">
        <v>3</v>
      </c>
      <c r="D837" s="34">
        <v>3</v>
      </c>
      <c r="E837" s="34">
        <v>1</v>
      </c>
      <c r="F837" s="34">
        <v>2</v>
      </c>
      <c r="G837" s="37">
        <v>0</v>
      </c>
    </row>
    <row r="838" spans="1:7" x14ac:dyDescent="0.25">
      <c r="A838" s="31" t="s">
        <v>186</v>
      </c>
      <c r="B838" s="34" t="s">
        <v>9</v>
      </c>
      <c r="C838" s="34">
        <v>2</v>
      </c>
      <c r="D838" s="34">
        <v>2</v>
      </c>
      <c r="E838" s="34">
        <v>2</v>
      </c>
      <c r="F838" s="34">
        <v>0</v>
      </c>
      <c r="G838" s="37">
        <v>0</v>
      </c>
    </row>
    <row r="839" spans="1:7" x14ac:dyDescent="0.25">
      <c r="A839" s="29" t="s">
        <v>188</v>
      </c>
      <c r="B839" s="35" t="s">
        <v>9</v>
      </c>
      <c r="C839" s="35">
        <v>1</v>
      </c>
      <c r="D839" s="35">
        <v>0</v>
      </c>
      <c r="E839" s="35">
        <v>0</v>
      </c>
      <c r="F839" s="35">
        <v>0</v>
      </c>
      <c r="G839" s="36">
        <v>0</v>
      </c>
    </row>
    <row r="840" spans="1:7" x14ac:dyDescent="0.25">
      <c r="A840" s="29" t="s">
        <v>181</v>
      </c>
      <c r="B840" s="35" t="s">
        <v>9</v>
      </c>
      <c r="C840" s="35">
        <v>6</v>
      </c>
      <c r="D840" s="35">
        <v>5</v>
      </c>
      <c r="E840" s="35">
        <v>4</v>
      </c>
      <c r="F840" s="35">
        <v>1</v>
      </c>
      <c r="G840" s="36">
        <v>0</v>
      </c>
    </row>
    <row r="841" spans="1:7" x14ac:dyDescent="0.25">
      <c r="A841" s="29" t="s">
        <v>34</v>
      </c>
      <c r="B841" s="35" t="s">
        <v>9</v>
      </c>
      <c r="C841" s="35">
        <v>1</v>
      </c>
      <c r="D841" s="35">
        <v>1</v>
      </c>
      <c r="E841" s="35">
        <v>1</v>
      </c>
      <c r="F841" s="35">
        <v>0</v>
      </c>
      <c r="G841" s="36">
        <v>0</v>
      </c>
    </row>
    <row r="842" spans="1:7" x14ac:dyDescent="0.25">
      <c r="A842" s="29" t="s">
        <v>178</v>
      </c>
      <c r="B842" s="35" t="s">
        <v>9</v>
      </c>
      <c r="C842" s="35">
        <v>2</v>
      </c>
      <c r="D842" s="35">
        <v>1</v>
      </c>
      <c r="E842" s="35">
        <v>0</v>
      </c>
      <c r="F842" s="35">
        <v>1</v>
      </c>
      <c r="G842" s="36">
        <v>1</v>
      </c>
    </row>
    <row r="843" spans="1:7" x14ac:dyDescent="0.25">
      <c r="A843" s="29" t="s">
        <v>36</v>
      </c>
      <c r="B843" s="35" t="s">
        <v>9</v>
      </c>
      <c r="C843" s="35">
        <v>1</v>
      </c>
      <c r="D843" s="35">
        <v>1</v>
      </c>
      <c r="E843" s="35">
        <v>1</v>
      </c>
      <c r="F843" s="35">
        <v>0</v>
      </c>
      <c r="G843" s="36">
        <v>0</v>
      </c>
    </row>
    <row r="844" spans="1:7" x14ac:dyDescent="0.25">
      <c r="A844" s="29" t="s">
        <v>175</v>
      </c>
      <c r="B844" s="35" t="s">
        <v>9</v>
      </c>
      <c r="C844" s="35">
        <v>4</v>
      </c>
      <c r="D844" s="35">
        <v>4</v>
      </c>
      <c r="E844" s="35">
        <v>2</v>
      </c>
      <c r="F844" s="35">
        <v>2</v>
      </c>
      <c r="G844" s="36">
        <v>0</v>
      </c>
    </row>
    <row r="845" spans="1:7" x14ac:dyDescent="0.25">
      <c r="A845" s="29" t="s">
        <v>71</v>
      </c>
      <c r="B845" s="35" t="s">
        <v>9</v>
      </c>
      <c r="C845" s="35">
        <v>1</v>
      </c>
      <c r="D845" s="35">
        <v>1</v>
      </c>
      <c r="E845" s="35">
        <v>0</v>
      </c>
      <c r="F845" s="35">
        <v>1</v>
      </c>
      <c r="G845" s="36">
        <v>0</v>
      </c>
    </row>
    <row r="846" spans="1:7" x14ac:dyDescent="0.25">
      <c r="A846" s="29" t="s">
        <v>72</v>
      </c>
      <c r="B846" s="35" t="s">
        <v>9</v>
      </c>
      <c r="C846" s="35">
        <v>1</v>
      </c>
      <c r="D846" s="35">
        <v>1</v>
      </c>
      <c r="E846" s="35">
        <v>0</v>
      </c>
      <c r="F846" s="35">
        <v>1</v>
      </c>
      <c r="G846" s="36">
        <v>0</v>
      </c>
    </row>
    <row r="847" spans="1:7" x14ac:dyDescent="0.25">
      <c r="A847" s="29" t="s">
        <v>138</v>
      </c>
      <c r="B847" s="35" t="s">
        <v>9</v>
      </c>
      <c r="C847" s="35">
        <v>2</v>
      </c>
      <c r="D847" s="35">
        <v>1</v>
      </c>
      <c r="E847" s="35">
        <v>1</v>
      </c>
      <c r="F847" s="35">
        <v>0</v>
      </c>
      <c r="G847" s="36">
        <v>1</v>
      </c>
    </row>
    <row r="848" spans="1:7" x14ac:dyDescent="0.25">
      <c r="A848" s="29" t="s">
        <v>76</v>
      </c>
      <c r="B848" s="35" t="s">
        <v>9</v>
      </c>
      <c r="C848" s="35">
        <v>1</v>
      </c>
      <c r="D848" s="35">
        <v>1</v>
      </c>
      <c r="E848" s="35">
        <v>1</v>
      </c>
      <c r="F848" s="35">
        <v>0</v>
      </c>
      <c r="G848" s="36">
        <v>0</v>
      </c>
    </row>
    <row r="849" spans="1:7" x14ac:dyDescent="0.25">
      <c r="A849" s="29" t="s">
        <v>80</v>
      </c>
      <c r="B849" s="35" t="s">
        <v>9</v>
      </c>
      <c r="C849" s="35">
        <v>3</v>
      </c>
      <c r="D849" s="35">
        <v>2</v>
      </c>
      <c r="E849" s="35">
        <v>2</v>
      </c>
      <c r="F849" s="35">
        <v>0</v>
      </c>
      <c r="G849" s="36">
        <v>0</v>
      </c>
    </row>
    <row r="850" spans="1:7" x14ac:dyDescent="0.25">
      <c r="A850" s="31" t="s">
        <v>81</v>
      </c>
      <c r="B850" s="34" t="s">
        <v>9</v>
      </c>
      <c r="C850" s="34">
        <v>1</v>
      </c>
      <c r="D850" s="34">
        <v>1</v>
      </c>
      <c r="E850" s="34">
        <v>1</v>
      </c>
      <c r="F850" s="34">
        <v>0</v>
      </c>
      <c r="G850" s="37">
        <v>0</v>
      </c>
    </row>
    <row r="851" spans="1:7" x14ac:dyDescent="0.25">
      <c r="A851" s="31" t="s">
        <v>82</v>
      </c>
      <c r="B851" s="34" t="s">
        <v>9</v>
      </c>
      <c r="C851" s="34">
        <v>4</v>
      </c>
      <c r="D851" s="34">
        <v>4</v>
      </c>
      <c r="E851" s="34">
        <v>2</v>
      </c>
      <c r="F851" s="34">
        <v>2</v>
      </c>
      <c r="G851" s="37">
        <v>0</v>
      </c>
    </row>
    <row r="852" spans="1:7" x14ac:dyDescent="0.25">
      <c r="A852" s="31" t="s">
        <v>83</v>
      </c>
      <c r="B852" s="34" t="s">
        <v>9</v>
      </c>
      <c r="C852" s="34">
        <v>1</v>
      </c>
      <c r="D852" s="34">
        <v>1</v>
      </c>
      <c r="E852" s="34">
        <v>1</v>
      </c>
      <c r="F852" s="34">
        <v>0</v>
      </c>
      <c r="G852" s="37">
        <v>0</v>
      </c>
    </row>
    <row r="853" spans="1:7" x14ac:dyDescent="0.25">
      <c r="A853" s="29" t="s">
        <v>88</v>
      </c>
      <c r="B853" s="35" t="s">
        <v>9</v>
      </c>
      <c r="C853" s="35">
        <v>2</v>
      </c>
      <c r="D853" s="35">
        <v>2</v>
      </c>
      <c r="E853" s="35">
        <v>2</v>
      </c>
      <c r="F853" s="35">
        <v>0</v>
      </c>
      <c r="G853" s="36">
        <v>0</v>
      </c>
    </row>
    <row r="854" spans="1:7" x14ac:dyDescent="0.25">
      <c r="A854" s="29" t="s">
        <v>89</v>
      </c>
      <c r="B854" s="35" t="s">
        <v>9</v>
      </c>
      <c r="C854" s="35">
        <v>2</v>
      </c>
      <c r="D854" s="35">
        <v>2</v>
      </c>
      <c r="E854" s="35">
        <v>1</v>
      </c>
      <c r="F854" s="35">
        <v>1</v>
      </c>
      <c r="G854" s="36">
        <v>0</v>
      </c>
    </row>
    <row r="855" spans="1:7" x14ac:dyDescent="0.25">
      <c r="A855" s="29" t="s">
        <v>91</v>
      </c>
      <c r="B855" s="35" t="s">
        <v>9</v>
      </c>
      <c r="C855" s="35">
        <v>3</v>
      </c>
      <c r="D855" s="35">
        <v>3</v>
      </c>
      <c r="E855" s="35">
        <v>2</v>
      </c>
      <c r="F855" s="35">
        <v>1</v>
      </c>
      <c r="G855" s="36">
        <v>0</v>
      </c>
    </row>
    <row r="856" spans="1:7" x14ac:dyDescent="0.25">
      <c r="A856" s="31" t="s">
        <v>145</v>
      </c>
      <c r="B856" s="34" t="s">
        <v>9</v>
      </c>
      <c r="C856" s="34">
        <v>2</v>
      </c>
      <c r="D856" s="34">
        <v>1</v>
      </c>
      <c r="E856" s="34">
        <v>1</v>
      </c>
      <c r="F856" s="34">
        <v>0</v>
      </c>
      <c r="G856" s="37">
        <v>0</v>
      </c>
    </row>
    <row r="857" spans="1:7" x14ac:dyDescent="0.25">
      <c r="A857" s="29" t="s">
        <v>95</v>
      </c>
      <c r="B857" s="35" t="s">
        <v>9</v>
      </c>
      <c r="C857" s="35">
        <v>1</v>
      </c>
      <c r="D857" s="35">
        <v>1</v>
      </c>
      <c r="E857" s="35">
        <v>1</v>
      </c>
      <c r="F857" s="35">
        <v>0</v>
      </c>
      <c r="G857" s="36">
        <v>0</v>
      </c>
    </row>
    <row r="858" spans="1:7" x14ac:dyDescent="0.25">
      <c r="A858" s="29" t="s">
        <v>97</v>
      </c>
      <c r="B858" s="35" t="s">
        <v>9</v>
      </c>
      <c r="C858" s="35">
        <v>2</v>
      </c>
      <c r="D858" s="35">
        <v>1</v>
      </c>
      <c r="E858" s="35">
        <v>0</v>
      </c>
      <c r="F858" s="35">
        <v>1</v>
      </c>
      <c r="G858" s="36">
        <v>0</v>
      </c>
    </row>
    <row r="859" spans="1:7" x14ac:dyDescent="0.25">
      <c r="A859" s="31" t="s">
        <v>98</v>
      </c>
      <c r="B859" s="34" t="s">
        <v>9</v>
      </c>
      <c r="C859" s="34">
        <v>1</v>
      </c>
      <c r="D859" s="34">
        <v>1</v>
      </c>
      <c r="E859" s="34">
        <v>1</v>
      </c>
      <c r="F859" s="34">
        <v>0</v>
      </c>
      <c r="G859" s="37">
        <v>0</v>
      </c>
    </row>
    <row r="860" spans="1:7" x14ac:dyDescent="0.25">
      <c r="A860" s="31" t="s">
        <v>42</v>
      </c>
      <c r="B860" s="34" t="s">
        <v>9</v>
      </c>
      <c r="C860" s="34">
        <v>2</v>
      </c>
      <c r="D860" s="34">
        <v>2</v>
      </c>
      <c r="E860" s="34">
        <v>1</v>
      </c>
      <c r="F860" s="34">
        <v>1</v>
      </c>
      <c r="G860" s="37">
        <v>0</v>
      </c>
    </row>
    <row r="861" spans="1:7" x14ac:dyDescent="0.25">
      <c r="A861" s="31" t="s">
        <v>101</v>
      </c>
      <c r="B861" s="34" t="s">
        <v>9</v>
      </c>
      <c r="C861" s="34">
        <v>1</v>
      </c>
      <c r="D861" s="34">
        <v>1</v>
      </c>
      <c r="E861" s="34">
        <v>1</v>
      </c>
      <c r="F861" s="34">
        <v>0</v>
      </c>
      <c r="G861" s="37">
        <v>0</v>
      </c>
    </row>
    <row r="862" spans="1:7" x14ac:dyDescent="0.25">
      <c r="A862" s="29" t="s">
        <v>102</v>
      </c>
      <c r="B862" s="35" t="s">
        <v>9</v>
      </c>
      <c r="C862" s="35">
        <v>1</v>
      </c>
      <c r="D862" s="35">
        <v>0</v>
      </c>
      <c r="E862" s="35">
        <v>0</v>
      </c>
      <c r="F862" s="35">
        <v>0</v>
      </c>
      <c r="G862" s="36">
        <v>0</v>
      </c>
    </row>
    <row r="863" spans="1:7" x14ac:dyDescent="0.25">
      <c r="A863" s="29" t="s">
        <v>44</v>
      </c>
      <c r="B863" s="35" t="s">
        <v>9</v>
      </c>
      <c r="C863" s="35">
        <v>1</v>
      </c>
      <c r="D863" s="35">
        <v>1</v>
      </c>
      <c r="E863" s="35">
        <v>1</v>
      </c>
      <c r="F863" s="35">
        <v>0</v>
      </c>
      <c r="G863" s="36">
        <v>0</v>
      </c>
    </row>
    <row r="864" spans="1:7" x14ac:dyDescent="0.25">
      <c r="A864" s="29" t="s">
        <v>153</v>
      </c>
      <c r="B864" s="35" t="s">
        <v>9</v>
      </c>
      <c r="C864" s="35">
        <v>1</v>
      </c>
      <c r="D864" s="35">
        <v>1</v>
      </c>
      <c r="E864" s="35">
        <v>1</v>
      </c>
      <c r="F864" s="35">
        <v>0</v>
      </c>
      <c r="G864" s="36">
        <v>0</v>
      </c>
    </row>
    <row r="865" spans="1:7" x14ac:dyDescent="0.25">
      <c r="A865" s="31" t="s">
        <v>108</v>
      </c>
      <c r="B865" s="34" t="s">
        <v>9</v>
      </c>
      <c r="C865" s="34">
        <v>1</v>
      </c>
      <c r="D865" s="34">
        <v>1</v>
      </c>
      <c r="E865" s="34">
        <v>0</v>
      </c>
      <c r="F865" s="34">
        <v>1</v>
      </c>
      <c r="G865" s="37">
        <v>0</v>
      </c>
    </row>
    <row r="866" spans="1:7" x14ac:dyDescent="0.25">
      <c r="A866" s="31" t="s">
        <v>109</v>
      </c>
      <c r="B866" s="34" t="s">
        <v>9</v>
      </c>
      <c r="C866" s="34">
        <v>1</v>
      </c>
      <c r="D866" s="34">
        <v>1</v>
      </c>
      <c r="E866" s="34">
        <v>1</v>
      </c>
      <c r="F866" s="34">
        <v>0</v>
      </c>
      <c r="G866" s="37">
        <v>0</v>
      </c>
    </row>
    <row r="867" spans="1:7" x14ac:dyDescent="0.25">
      <c r="A867" s="29" t="s">
        <v>148</v>
      </c>
      <c r="B867" s="35" t="s">
        <v>9</v>
      </c>
      <c r="C867" s="35">
        <v>1</v>
      </c>
      <c r="D867" s="35">
        <v>1</v>
      </c>
      <c r="E867" s="35">
        <v>1</v>
      </c>
      <c r="F867" s="35">
        <v>0</v>
      </c>
      <c r="G867" s="36">
        <v>0</v>
      </c>
    </row>
    <row r="868" spans="1:7" x14ac:dyDescent="0.25">
      <c r="A868" s="31" t="s">
        <v>111</v>
      </c>
      <c r="B868" s="34" t="s">
        <v>9</v>
      </c>
      <c r="C868" s="34">
        <v>2</v>
      </c>
      <c r="D868" s="34">
        <v>2</v>
      </c>
      <c r="E868" s="34">
        <v>1</v>
      </c>
      <c r="F868" s="34">
        <v>1</v>
      </c>
      <c r="G868" s="37">
        <v>0</v>
      </c>
    </row>
    <row r="869" spans="1:7" x14ac:dyDescent="0.25">
      <c r="A869" s="31" t="s">
        <v>165</v>
      </c>
      <c r="B869" s="34" t="s">
        <v>9</v>
      </c>
      <c r="C869" s="34">
        <v>3</v>
      </c>
      <c r="D869" s="34">
        <v>3</v>
      </c>
      <c r="E869" s="34">
        <v>3</v>
      </c>
      <c r="F869" s="34">
        <v>0</v>
      </c>
      <c r="G869" s="37">
        <v>0</v>
      </c>
    </row>
    <row r="870" spans="1:7" x14ac:dyDescent="0.25">
      <c r="A870" s="29" t="s">
        <v>46</v>
      </c>
      <c r="B870" s="35" t="s">
        <v>9</v>
      </c>
      <c r="C870" s="35">
        <v>4</v>
      </c>
      <c r="D870" s="35">
        <v>4</v>
      </c>
      <c r="E870" s="35">
        <v>4</v>
      </c>
      <c r="F870" s="35">
        <v>0</v>
      </c>
      <c r="G870" s="36">
        <v>0</v>
      </c>
    </row>
    <row r="871" spans="1:7" x14ac:dyDescent="0.25">
      <c r="A871" s="31" t="s">
        <v>120</v>
      </c>
      <c r="B871" s="34" t="s">
        <v>9</v>
      </c>
      <c r="C871" s="34">
        <v>1</v>
      </c>
      <c r="D871" s="34">
        <v>0</v>
      </c>
      <c r="E871" s="34">
        <v>0</v>
      </c>
      <c r="F871" s="34">
        <v>0</v>
      </c>
      <c r="G871" s="37">
        <v>0</v>
      </c>
    </row>
    <row r="872" spans="1:7" x14ac:dyDescent="0.25">
      <c r="A872" s="31" t="s">
        <v>164</v>
      </c>
      <c r="B872" s="34" t="s">
        <v>9</v>
      </c>
      <c r="C872" s="34">
        <v>2</v>
      </c>
      <c r="D872" s="34">
        <v>2</v>
      </c>
      <c r="E872" s="34">
        <v>2</v>
      </c>
      <c r="F872" s="34">
        <v>0</v>
      </c>
      <c r="G872" s="37">
        <v>0</v>
      </c>
    </row>
    <row r="873" spans="1:7" x14ac:dyDescent="0.25">
      <c r="A873" s="31" t="s">
        <v>127</v>
      </c>
      <c r="B873" s="34" t="s">
        <v>9</v>
      </c>
      <c r="C873" s="34">
        <v>1</v>
      </c>
      <c r="D873" s="34">
        <v>1</v>
      </c>
      <c r="E873" s="34">
        <v>1</v>
      </c>
      <c r="F873" s="34">
        <v>0</v>
      </c>
      <c r="G873" s="37">
        <v>0</v>
      </c>
    </row>
    <row r="874" spans="1:7" x14ac:dyDescent="0.25">
      <c r="A874" s="31" t="s">
        <v>128</v>
      </c>
      <c r="B874" s="34" t="s">
        <v>9</v>
      </c>
      <c r="C874" s="34">
        <v>1</v>
      </c>
      <c r="D874" s="34">
        <v>1</v>
      </c>
      <c r="E874" s="34">
        <v>1</v>
      </c>
      <c r="F874" s="34">
        <v>0</v>
      </c>
      <c r="G874" s="37">
        <v>0</v>
      </c>
    </row>
    <row r="875" spans="1:7" x14ac:dyDescent="0.25">
      <c r="A875" s="31" t="s">
        <v>129</v>
      </c>
      <c r="B875" s="34" t="s">
        <v>9</v>
      </c>
      <c r="C875" s="34">
        <v>1</v>
      </c>
      <c r="D875" s="34">
        <v>1</v>
      </c>
      <c r="E875" s="34">
        <v>1</v>
      </c>
      <c r="F875" s="34">
        <v>0</v>
      </c>
      <c r="G875" s="37">
        <v>0</v>
      </c>
    </row>
    <row r="876" spans="1:7" x14ac:dyDescent="0.25">
      <c r="A876" s="31" t="s">
        <v>47</v>
      </c>
      <c r="B876" s="34" t="s">
        <v>9</v>
      </c>
      <c r="C876" s="34">
        <v>1</v>
      </c>
      <c r="D876" s="34">
        <v>1</v>
      </c>
      <c r="E876" s="34">
        <v>1</v>
      </c>
      <c r="F876" s="34">
        <v>0</v>
      </c>
      <c r="G876" s="37">
        <v>0</v>
      </c>
    </row>
    <row r="877" spans="1:7" x14ac:dyDescent="0.25">
      <c r="A877" s="31" t="s">
        <v>48</v>
      </c>
      <c r="B877" s="34" t="s">
        <v>9</v>
      </c>
      <c r="C877" s="34">
        <v>1</v>
      </c>
      <c r="D877" s="34">
        <v>1</v>
      </c>
      <c r="E877" s="34">
        <v>1</v>
      </c>
      <c r="F877" s="34">
        <v>0</v>
      </c>
      <c r="G877" s="37">
        <v>0</v>
      </c>
    </row>
    <row r="878" spans="1:7" x14ac:dyDescent="0.25">
      <c r="A878" s="29" t="s">
        <v>179</v>
      </c>
      <c r="B878" s="35" t="s">
        <v>9</v>
      </c>
      <c r="C878" s="35">
        <v>1</v>
      </c>
      <c r="D878" s="35">
        <v>1</v>
      </c>
      <c r="E878" s="35">
        <v>1</v>
      </c>
      <c r="F878" s="35">
        <v>0</v>
      </c>
      <c r="G878" s="36">
        <v>0</v>
      </c>
    </row>
    <row r="879" spans="1:7" x14ac:dyDescent="0.25">
      <c r="A879" s="31" t="s">
        <v>130</v>
      </c>
      <c r="B879" s="34" t="s">
        <v>9</v>
      </c>
      <c r="C879" s="34">
        <v>2</v>
      </c>
      <c r="D879" s="34">
        <v>2</v>
      </c>
      <c r="E879" s="34">
        <v>2</v>
      </c>
      <c r="F879" s="34">
        <v>0</v>
      </c>
      <c r="G879" s="37">
        <v>0</v>
      </c>
    </row>
    <row r="880" spans="1:7" x14ac:dyDescent="0.25">
      <c r="A880" s="31" t="s">
        <v>172</v>
      </c>
      <c r="B880" s="34" t="s">
        <v>9</v>
      </c>
      <c r="C880" s="34">
        <v>1</v>
      </c>
      <c r="D880" s="34">
        <v>1</v>
      </c>
      <c r="E880" s="34">
        <v>1</v>
      </c>
      <c r="F880" s="34">
        <v>0</v>
      </c>
      <c r="G880" s="37">
        <v>0</v>
      </c>
    </row>
    <row r="881" spans="1:7" x14ac:dyDescent="0.25">
      <c r="A881" s="29" t="s">
        <v>49</v>
      </c>
      <c r="B881" s="35" t="s">
        <v>9</v>
      </c>
      <c r="C881" s="35">
        <v>1</v>
      </c>
      <c r="D881" s="35">
        <v>1</v>
      </c>
      <c r="E881" s="35">
        <v>1</v>
      </c>
      <c r="F881" s="35">
        <v>0</v>
      </c>
      <c r="G881" s="36">
        <v>0</v>
      </c>
    </row>
    <row r="882" spans="1:7" x14ac:dyDescent="0.25">
      <c r="A882" s="31" t="s">
        <v>132</v>
      </c>
      <c r="B882" s="34" t="s">
        <v>9</v>
      </c>
      <c r="C882" s="34">
        <v>2</v>
      </c>
      <c r="D882" s="34">
        <v>1</v>
      </c>
      <c r="E882" s="34">
        <v>0</v>
      </c>
      <c r="F882" s="34">
        <v>1</v>
      </c>
      <c r="G882" s="37">
        <v>0</v>
      </c>
    </row>
    <row r="883" spans="1:7" x14ac:dyDescent="0.25">
      <c r="A883" s="29" t="s">
        <v>133</v>
      </c>
      <c r="B883" s="35" t="s">
        <v>9</v>
      </c>
      <c r="C883" s="35">
        <v>4</v>
      </c>
      <c r="D883" s="35">
        <v>4</v>
      </c>
      <c r="E883" s="35">
        <v>4</v>
      </c>
      <c r="F883" s="35">
        <v>0</v>
      </c>
      <c r="G883" s="36">
        <v>0</v>
      </c>
    </row>
    <row r="884" spans="1:7" x14ac:dyDescent="0.25">
      <c r="A884" s="31" t="s">
        <v>134</v>
      </c>
      <c r="B884" s="34" t="s">
        <v>9</v>
      </c>
      <c r="C884" s="34">
        <v>2</v>
      </c>
      <c r="D884" s="34">
        <v>2</v>
      </c>
      <c r="E884" s="34">
        <v>2</v>
      </c>
      <c r="F884" s="34">
        <v>0</v>
      </c>
      <c r="G884" s="37">
        <v>0</v>
      </c>
    </row>
    <row r="885" spans="1:7" x14ac:dyDescent="0.25">
      <c r="A885" s="29" t="s">
        <v>174</v>
      </c>
      <c r="B885" s="54" t="s">
        <v>9</v>
      </c>
      <c r="C885" s="30">
        <v>6</v>
      </c>
      <c r="D885" s="30">
        <v>5</v>
      </c>
      <c r="E885" s="30">
        <v>4</v>
      </c>
      <c r="F885" s="30">
        <v>1</v>
      </c>
      <c r="G885" s="32">
        <v>0</v>
      </c>
    </row>
    <row r="886" spans="1:7" x14ac:dyDescent="0.25">
      <c r="A886" s="29" t="s">
        <v>25</v>
      </c>
      <c r="B886" s="54" t="s">
        <v>9</v>
      </c>
      <c r="C886" s="30">
        <v>4</v>
      </c>
      <c r="D886" s="30">
        <v>3</v>
      </c>
      <c r="E886" s="30">
        <v>2</v>
      </c>
      <c r="F886" s="30">
        <v>1</v>
      </c>
      <c r="G886" s="32">
        <v>0</v>
      </c>
    </row>
    <row r="887" spans="1:7" x14ac:dyDescent="0.25">
      <c r="A887" s="31" t="s">
        <v>168</v>
      </c>
      <c r="B887" s="55" t="s">
        <v>9</v>
      </c>
      <c r="C887" s="28">
        <v>2</v>
      </c>
      <c r="D887" s="28">
        <v>1</v>
      </c>
      <c r="E887" s="28">
        <v>1</v>
      </c>
      <c r="F887" s="28">
        <v>0</v>
      </c>
      <c r="G887" s="33">
        <v>0</v>
      </c>
    </row>
    <row r="888" spans="1:7" x14ac:dyDescent="0.25">
      <c r="A888" s="31" t="s">
        <v>167</v>
      </c>
      <c r="B888" s="55" t="s">
        <v>9</v>
      </c>
      <c r="C888" s="28">
        <v>2</v>
      </c>
      <c r="D888" s="28">
        <v>1</v>
      </c>
      <c r="E888" s="28">
        <v>1</v>
      </c>
      <c r="F888" s="28">
        <v>0</v>
      </c>
      <c r="G888" s="33">
        <v>1</v>
      </c>
    </row>
    <row r="889" spans="1:7" x14ac:dyDescent="0.25">
      <c r="A889" s="31" t="s">
        <v>51</v>
      </c>
      <c r="B889" s="55" t="s">
        <v>9</v>
      </c>
      <c r="C889" s="28">
        <v>6</v>
      </c>
      <c r="D889" s="28">
        <v>5</v>
      </c>
      <c r="E889" s="28">
        <v>2</v>
      </c>
      <c r="F889" s="28">
        <v>3</v>
      </c>
      <c r="G889" s="33">
        <v>0</v>
      </c>
    </row>
    <row r="890" spans="1:7" x14ac:dyDescent="0.25">
      <c r="A890" s="29" t="s">
        <v>52</v>
      </c>
      <c r="B890" s="54" t="s">
        <v>9</v>
      </c>
      <c r="C890" s="30">
        <v>9</v>
      </c>
      <c r="D890" s="30">
        <v>8</v>
      </c>
      <c r="E890" s="30">
        <v>5</v>
      </c>
      <c r="F890" s="30">
        <v>3</v>
      </c>
      <c r="G890" s="32">
        <v>0</v>
      </c>
    </row>
    <row r="891" spans="1:7" x14ac:dyDescent="0.25">
      <c r="A891" s="29" t="s">
        <v>53</v>
      </c>
      <c r="B891" s="54" t="s">
        <v>9</v>
      </c>
      <c r="C891" s="30">
        <v>2</v>
      </c>
      <c r="D891" s="30">
        <v>2</v>
      </c>
      <c r="E891" s="30">
        <v>2</v>
      </c>
      <c r="F891" s="30">
        <v>0</v>
      </c>
      <c r="G891" s="32">
        <v>0</v>
      </c>
    </row>
    <row r="892" spans="1:7" x14ac:dyDescent="0.25">
      <c r="A892" s="29" t="s">
        <v>26</v>
      </c>
      <c r="B892" s="54" t="s">
        <v>9</v>
      </c>
      <c r="C892" s="30">
        <v>12</v>
      </c>
      <c r="D892" s="30">
        <v>12</v>
      </c>
      <c r="E892" s="30">
        <v>8</v>
      </c>
      <c r="F892" s="30">
        <v>4</v>
      </c>
      <c r="G892" s="32">
        <v>0</v>
      </c>
    </row>
    <row r="893" spans="1:7" x14ac:dyDescent="0.25">
      <c r="A893" s="29" t="s">
        <v>27</v>
      </c>
      <c r="B893" s="54" t="s">
        <v>9</v>
      </c>
      <c r="C893" s="30">
        <v>1</v>
      </c>
      <c r="D893" s="30">
        <v>1</v>
      </c>
      <c r="E893" s="30">
        <v>1</v>
      </c>
      <c r="F893" s="30">
        <v>0</v>
      </c>
      <c r="G893" s="32">
        <v>0</v>
      </c>
    </row>
    <row r="894" spans="1:7" x14ac:dyDescent="0.25">
      <c r="A894" s="31" t="s">
        <v>169</v>
      </c>
      <c r="B894" s="55" t="s">
        <v>9</v>
      </c>
      <c r="C894" s="28">
        <v>4</v>
      </c>
      <c r="D894" s="28">
        <v>4</v>
      </c>
      <c r="E894" s="28">
        <v>4</v>
      </c>
      <c r="F894" s="28">
        <v>0</v>
      </c>
      <c r="G894" s="33">
        <v>0</v>
      </c>
    </row>
    <row r="895" spans="1:7" x14ac:dyDescent="0.25">
      <c r="A895" s="29" t="s">
        <v>55</v>
      </c>
      <c r="B895" s="54" t="s">
        <v>9</v>
      </c>
      <c r="C895" s="30">
        <v>2</v>
      </c>
      <c r="D895" s="30">
        <v>2</v>
      </c>
      <c r="E895" s="30">
        <v>1</v>
      </c>
      <c r="F895" s="30">
        <v>1</v>
      </c>
      <c r="G895" s="32">
        <v>0</v>
      </c>
    </row>
    <row r="896" spans="1:7" x14ac:dyDescent="0.25">
      <c r="A896" s="31" t="s">
        <v>24</v>
      </c>
      <c r="B896" s="55" t="s">
        <v>9</v>
      </c>
      <c r="C896" s="28">
        <v>27</v>
      </c>
      <c r="D896" s="28">
        <v>19</v>
      </c>
      <c r="E896" s="28">
        <v>14</v>
      </c>
      <c r="F896" s="28">
        <v>5</v>
      </c>
      <c r="G896" s="33">
        <v>2</v>
      </c>
    </row>
    <row r="897" spans="1:7" x14ac:dyDescent="0.25">
      <c r="A897" s="29" t="s">
        <v>28</v>
      </c>
      <c r="B897" s="54" t="s">
        <v>9</v>
      </c>
      <c r="C897" s="30">
        <v>2</v>
      </c>
      <c r="D897" s="30">
        <v>2</v>
      </c>
      <c r="E897" s="30">
        <v>0</v>
      </c>
      <c r="F897" s="30">
        <v>2</v>
      </c>
      <c r="G897" s="32">
        <v>0</v>
      </c>
    </row>
    <row r="898" spans="1:7" x14ac:dyDescent="0.25">
      <c r="A898" s="31" t="s">
        <v>29</v>
      </c>
      <c r="B898" s="55" t="s">
        <v>9</v>
      </c>
      <c r="C898" s="28">
        <v>4</v>
      </c>
      <c r="D898" s="28">
        <v>4</v>
      </c>
      <c r="E898" s="28">
        <v>3</v>
      </c>
      <c r="F898" s="28">
        <v>1</v>
      </c>
      <c r="G898" s="33">
        <v>0</v>
      </c>
    </row>
    <row r="899" spans="1:7" x14ac:dyDescent="0.25">
      <c r="A899" s="31" t="s">
        <v>30</v>
      </c>
      <c r="B899" s="55" t="s">
        <v>9</v>
      </c>
      <c r="C899" s="28">
        <v>1</v>
      </c>
      <c r="D899" s="28">
        <v>1</v>
      </c>
      <c r="E899" s="28">
        <v>1</v>
      </c>
      <c r="F899" s="28">
        <v>0</v>
      </c>
      <c r="G899" s="33">
        <v>0</v>
      </c>
    </row>
    <row r="900" spans="1:7" x14ac:dyDescent="0.25">
      <c r="A900" s="29" t="s">
        <v>56</v>
      </c>
      <c r="B900" s="54" t="s">
        <v>9</v>
      </c>
      <c r="C900" s="30">
        <v>4</v>
      </c>
      <c r="D900" s="30">
        <v>4</v>
      </c>
      <c r="E900" s="30">
        <v>3</v>
      </c>
      <c r="F900" s="30">
        <v>1</v>
      </c>
      <c r="G900" s="32">
        <v>0</v>
      </c>
    </row>
    <row r="901" spans="1:7" x14ac:dyDescent="0.25">
      <c r="A901" s="31" t="s">
        <v>31</v>
      </c>
      <c r="B901" s="55" t="s">
        <v>9</v>
      </c>
      <c r="C901" s="28">
        <v>4</v>
      </c>
      <c r="D901" s="28">
        <v>3</v>
      </c>
      <c r="E901" s="28">
        <v>1</v>
      </c>
      <c r="F901" s="28">
        <v>2</v>
      </c>
      <c r="G901" s="33">
        <v>0</v>
      </c>
    </row>
    <row r="902" spans="1:7" x14ac:dyDescent="0.25">
      <c r="A902" s="29" t="s">
        <v>57</v>
      </c>
      <c r="B902" s="54" t="s">
        <v>9</v>
      </c>
      <c r="C902" s="30">
        <v>8</v>
      </c>
      <c r="D902" s="30">
        <v>7</v>
      </c>
      <c r="E902" s="30">
        <v>7</v>
      </c>
      <c r="F902" s="30">
        <v>0</v>
      </c>
      <c r="G902" s="32">
        <v>0</v>
      </c>
    </row>
    <row r="903" spans="1:7" x14ac:dyDescent="0.25">
      <c r="A903" s="29" t="s">
        <v>58</v>
      </c>
      <c r="B903" s="54" t="s">
        <v>9</v>
      </c>
      <c r="C903" s="30">
        <v>11</v>
      </c>
      <c r="D903" s="30">
        <v>11</v>
      </c>
      <c r="E903" s="30">
        <v>10</v>
      </c>
      <c r="F903" s="30">
        <v>1</v>
      </c>
      <c r="G903" s="32">
        <v>0</v>
      </c>
    </row>
    <row r="904" spans="1:7" x14ac:dyDescent="0.25">
      <c r="A904" s="29" t="s">
        <v>176</v>
      </c>
      <c r="B904" s="54" t="s">
        <v>9</v>
      </c>
      <c r="C904" s="30">
        <v>3</v>
      </c>
      <c r="D904" s="30">
        <v>3</v>
      </c>
      <c r="E904" s="30">
        <v>0</v>
      </c>
      <c r="F904" s="30">
        <v>3</v>
      </c>
      <c r="G904" s="32">
        <v>0</v>
      </c>
    </row>
    <row r="905" spans="1:7" x14ac:dyDescent="0.25">
      <c r="A905" s="31" t="s">
        <v>32</v>
      </c>
      <c r="B905" s="55" t="s">
        <v>9</v>
      </c>
      <c r="C905" s="28">
        <v>10</v>
      </c>
      <c r="D905" s="28">
        <v>8</v>
      </c>
      <c r="E905" s="28">
        <v>4</v>
      </c>
      <c r="F905" s="28">
        <v>4</v>
      </c>
      <c r="G905" s="33">
        <v>1</v>
      </c>
    </row>
    <row r="906" spans="1:7" x14ac:dyDescent="0.25">
      <c r="A906" s="31" t="s">
        <v>33</v>
      </c>
      <c r="B906" s="55" t="s">
        <v>9</v>
      </c>
      <c r="C906" s="28">
        <v>3</v>
      </c>
      <c r="D906" s="28">
        <v>3</v>
      </c>
      <c r="E906" s="28">
        <v>2</v>
      </c>
      <c r="F906" s="28">
        <v>1</v>
      </c>
      <c r="G906" s="33">
        <v>0</v>
      </c>
    </row>
    <row r="907" spans="1:7" x14ac:dyDescent="0.25">
      <c r="A907" s="31" t="s">
        <v>220</v>
      </c>
      <c r="B907" s="54" t="s">
        <v>9</v>
      </c>
      <c r="C907" s="30">
        <v>37</v>
      </c>
      <c r="D907" s="30">
        <v>29</v>
      </c>
      <c r="E907" s="30">
        <v>14</v>
      </c>
      <c r="F907" s="30">
        <v>15</v>
      </c>
      <c r="G907" s="32">
        <v>0</v>
      </c>
    </row>
    <row r="908" spans="1:7" x14ac:dyDescent="0.25">
      <c r="A908" s="29" t="s">
        <v>67</v>
      </c>
      <c r="B908" s="35" t="s">
        <v>10</v>
      </c>
      <c r="C908" s="35">
        <v>1</v>
      </c>
      <c r="D908" s="35">
        <v>1</v>
      </c>
      <c r="E908" s="35">
        <v>1</v>
      </c>
      <c r="F908" s="35">
        <v>0</v>
      </c>
      <c r="G908" s="36">
        <v>0</v>
      </c>
    </row>
    <row r="909" spans="1:7" x14ac:dyDescent="0.25">
      <c r="A909" s="31" t="s">
        <v>82</v>
      </c>
      <c r="B909" s="34" t="s">
        <v>10</v>
      </c>
      <c r="C909" s="34">
        <v>3</v>
      </c>
      <c r="D909" s="34">
        <v>3</v>
      </c>
      <c r="E909" s="34">
        <v>3</v>
      </c>
      <c r="F909" s="34">
        <v>0</v>
      </c>
      <c r="G909" s="37">
        <v>0</v>
      </c>
    </row>
    <row r="910" spans="1:7" x14ac:dyDescent="0.25">
      <c r="A910" s="29" t="s">
        <v>24</v>
      </c>
      <c r="B910" s="54" t="s">
        <v>10</v>
      </c>
      <c r="C910" s="30">
        <v>1</v>
      </c>
      <c r="D910" s="30">
        <v>1</v>
      </c>
      <c r="E910" s="30">
        <v>0</v>
      </c>
      <c r="F910" s="30">
        <v>1</v>
      </c>
      <c r="G910" s="32">
        <v>0</v>
      </c>
    </row>
    <row r="911" spans="1:7" x14ac:dyDescent="0.25">
      <c r="A911" s="31" t="s">
        <v>189</v>
      </c>
      <c r="B911" s="34" t="s">
        <v>11</v>
      </c>
      <c r="C911" s="34">
        <v>1</v>
      </c>
      <c r="D911" s="34">
        <v>1</v>
      </c>
      <c r="E911" s="34">
        <v>1</v>
      </c>
      <c r="F911" s="34">
        <v>0</v>
      </c>
      <c r="G911" s="37">
        <v>0</v>
      </c>
    </row>
    <row r="912" spans="1:7" x14ac:dyDescent="0.25">
      <c r="A912" s="31" t="s">
        <v>59</v>
      </c>
      <c r="B912" s="34" t="s">
        <v>11</v>
      </c>
      <c r="C912" s="34">
        <v>1</v>
      </c>
      <c r="D912" s="34">
        <v>1</v>
      </c>
      <c r="E912" s="34">
        <v>1</v>
      </c>
      <c r="F912" s="34">
        <v>0</v>
      </c>
      <c r="G912" s="37">
        <v>0</v>
      </c>
    </row>
    <row r="913" spans="1:7" x14ac:dyDescent="0.25">
      <c r="A913" s="29" t="s">
        <v>182</v>
      </c>
      <c r="B913" s="35" t="s">
        <v>11</v>
      </c>
      <c r="C913" s="35">
        <v>2</v>
      </c>
      <c r="D913" s="35">
        <v>2</v>
      </c>
      <c r="E913" s="35">
        <v>2</v>
      </c>
      <c r="F913" s="35">
        <v>0</v>
      </c>
      <c r="G913" s="36">
        <v>0</v>
      </c>
    </row>
    <row r="914" spans="1:7" x14ac:dyDescent="0.25">
      <c r="A914" s="31" t="s">
        <v>186</v>
      </c>
      <c r="B914" s="34" t="s">
        <v>11</v>
      </c>
      <c r="C914" s="34">
        <v>1</v>
      </c>
      <c r="D914" s="34">
        <v>1</v>
      </c>
      <c r="E914" s="34">
        <v>1</v>
      </c>
      <c r="F914" s="34">
        <v>0</v>
      </c>
      <c r="G914" s="37">
        <v>0</v>
      </c>
    </row>
    <row r="915" spans="1:7" x14ac:dyDescent="0.25">
      <c r="A915" s="29" t="s">
        <v>188</v>
      </c>
      <c r="B915" s="35" t="s">
        <v>11</v>
      </c>
      <c r="C915" s="35">
        <v>1</v>
      </c>
      <c r="D915" s="35">
        <v>0</v>
      </c>
      <c r="E915" s="35">
        <v>0</v>
      </c>
      <c r="F915" s="35">
        <v>0</v>
      </c>
      <c r="G915" s="36">
        <v>0</v>
      </c>
    </row>
    <row r="916" spans="1:7" x14ac:dyDescent="0.25">
      <c r="A916" s="31" t="s">
        <v>68</v>
      </c>
      <c r="B916" s="34" t="s">
        <v>11</v>
      </c>
      <c r="C916" s="34">
        <v>1</v>
      </c>
      <c r="D916" s="34">
        <v>1</v>
      </c>
      <c r="E916" s="34">
        <v>1</v>
      </c>
      <c r="F916" s="34">
        <v>0</v>
      </c>
      <c r="G916" s="37">
        <v>0</v>
      </c>
    </row>
    <row r="917" spans="1:7" x14ac:dyDescent="0.25">
      <c r="A917" s="29" t="s">
        <v>73</v>
      </c>
      <c r="B917" s="35" t="s">
        <v>11</v>
      </c>
      <c r="C917" s="35">
        <v>2</v>
      </c>
      <c r="D917" s="35">
        <v>2</v>
      </c>
      <c r="E917" s="35">
        <v>2</v>
      </c>
      <c r="F917" s="35">
        <v>0</v>
      </c>
      <c r="G917" s="36">
        <v>0</v>
      </c>
    </row>
    <row r="918" spans="1:7" x14ac:dyDescent="0.25">
      <c r="A918" s="31" t="s">
        <v>138</v>
      </c>
      <c r="B918" s="34" t="s">
        <v>11</v>
      </c>
      <c r="C918" s="34">
        <v>2</v>
      </c>
      <c r="D918" s="34">
        <v>1</v>
      </c>
      <c r="E918" s="34">
        <v>1</v>
      </c>
      <c r="F918" s="34">
        <v>0</v>
      </c>
      <c r="G918" s="37">
        <v>1</v>
      </c>
    </row>
    <row r="919" spans="1:7" x14ac:dyDescent="0.25">
      <c r="A919" s="29" t="s">
        <v>76</v>
      </c>
      <c r="B919" s="35" t="s">
        <v>11</v>
      </c>
      <c r="C919" s="35">
        <v>1</v>
      </c>
      <c r="D919" s="35">
        <v>1</v>
      </c>
      <c r="E919" s="35">
        <v>0</v>
      </c>
      <c r="F919" s="35">
        <v>1</v>
      </c>
      <c r="G919" s="36">
        <v>0</v>
      </c>
    </row>
    <row r="920" spans="1:7" x14ac:dyDescent="0.25">
      <c r="A920" s="31" t="s">
        <v>140</v>
      </c>
      <c r="B920" s="34" t="s">
        <v>11</v>
      </c>
      <c r="C920" s="34">
        <v>1</v>
      </c>
      <c r="D920" s="34">
        <v>1</v>
      </c>
      <c r="E920" s="34">
        <v>1</v>
      </c>
      <c r="F920" s="34">
        <v>0</v>
      </c>
      <c r="G920" s="37">
        <v>0</v>
      </c>
    </row>
    <row r="921" spans="1:7" x14ac:dyDescent="0.25">
      <c r="A921" s="29" t="s">
        <v>82</v>
      </c>
      <c r="B921" s="35" t="s">
        <v>11</v>
      </c>
      <c r="C921" s="35">
        <v>2</v>
      </c>
      <c r="D921" s="35">
        <v>2</v>
      </c>
      <c r="E921" s="35">
        <v>2</v>
      </c>
      <c r="F921" s="35">
        <v>0</v>
      </c>
      <c r="G921" s="36">
        <v>0</v>
      </c>
    </row>
    <row r="922" spans="1:7" x14ac:dyDescent="0.25">
      <c r="A922" s="31" t="s">
        <v>141</v>
      </c>
      <c r="B922" s="34" t="s">
        <v>11</v>
      </c>
      <c r="C922" s="34">
        <v>1</v>
      </c>
      <c r="D922" s="34">
        <v>0</v>
      </c>
      <c r="E922" s="34">
        <v>0</v>
      </c>
      <c r="F922" s="34">
        <v>0</v>
      </c>
      <c r="G922" s="37">
        <v>1</v>
      </c>
    </row>
    <row r="923" spans="1:7" x14ac:dyDescent="0.25">
      <c r="A923" s="31" t="s">
        <v>83</v>
      </c>
      <c r="B923" s="34" t="s">
        <v>11</v>
      </c>
      <c r="C923" s="34">
        <v>1</v>
      </c>
      <c r="D923" s="34">
        <v>1</v>
      </c>
      <c r="E923" s="34">
        <v>0</v>
      </c>
      <c r="F923" s="34">
        <v>1</v>
      </c>
      <c r="G923" s="37">
        <v>0</v>
      </c>
    </row>
    <row r="924" spans="1:7" x14ac:dyDescent="0.25">
      <c r="A924" s="31" t="s">
        <v>86</v>
      </c>
      <c r="B924" s="34" t="s">
        <v>11</v>
      </c>
      <c r="C924" s="34">
        <v>2</v>
      </c>
      <c r="D924" s="34">
        <v>1</v>
      </c>
      <c r="E924" s="34">
        <v>0</v>
      </c>
      <c r="F924" s="34">
        <v>1</v>
      </c>
      <c r="G924" s="37">
        <v>0</v>
      </c>
    </row>
    <row r="925" spans="1:7" x14ac:dyDescent="0.25">
      <c r="A925" s="29" t="s">
        <v>87</v>
      </c>
      <c r="B925" s="35" t="s">
        <v>11</v>
      </c>
      <c r="C925" s="35">
        <v>1</v>
      </c>
      <c r="D925" s="35">
        <v>1</v>
      </c>
      <c r="E925" s="35">
        <v>1</v>
      </c>
      <c r="F925" s="35">
        <v>0</v>
      </c>
      <c r="G925" s="36">
        <v>0</v>
      </c>
    </row>
    <row r="926" spans="1:7" x14ac:dyDescent="0.25">
      <c r="A926" s="29" t="s">
        <v>40</v>
      </c>
      <c r="B926" s="35" t="s">
        <v>11</v>
      </c>
      <c r="C926" s="35">
        <v>1</v>
      </c>
      <c r="D926" s="35">
        <v>1</v>
      </c>
      <c r="E926" s="35">
        <v>1</v>
      </c>
      <c r="F926" s="35">
        <v>0</v>
      </c>
      <c r="G926" s="36">
        <v>0</v>
      </c>
    </row>
    <row r="927" spans="1:7" x14ac:dyDescent="0.25">
      <c r="A927" s="31" t="s">
        <v>97</v>
      </c>
      <c r="B927" s="34" t="s">
        <v>11</v>
      </c>
      <c r="C927" s="34">
        <v>1</v>
      </c>
      <c r="D927" s="34">
        <v>1</v>
      </c>
      <c r="E927" s="34">
        <v>1</v>
      </c>
      <c r="F927" s="34">
        <v>0</v>
      </c>
      <c r="G927" s="37">
        <v>0</v>
      </c>
    </row>
    <row r="928" spans="1:7" x14ac:dyDescent="0.25">
      <c r="A928" s="29" t="s">
        <v>170</v>
      </c>
      <c r="B928" s="35" t="s">
        <v>11</v>
      </c>
      <c r="C928" s="35">
        <v>1</v>
      </c>
      <c r="D928" s="35">
        <v>1</v>
      </c>
      <c r="E928" s="35">
        <v>1</v>
      </c>
      <c r="F928" s="35">
        <v>0</v>
      </c>
      <c r="G928" s="36">
        <v>0</v>
      </c>
    </row>
    <row r="929" spans="1:7" x14ac:dyDescent="0.25">
      <c r="A929" s="29" t="s">
        <v>116</v>
      </c>
      <c r="B929" s="35" t="s">
        <v>11</v>
      </c>
      <c r="C929" s="35">
        <v>1</v>
      </c>
      <c r="D929" s="35">
        <v>1</v>
      </c>
      <c r="E929" s="35">
        <v>1</v>
      </c>
      <c r="F929" s="35">
        <v>0</v>
      </c>
      <c r="G929" s="36">
        <v>0</v>
      </c>
    </row>
    <row r="930" spans="1:7" x14ac:dyDescent="0.25">
      <c r="A930" s="29" t="s">
        <v>119</v>
      </c>
      <c r="B930" s="35" t="s">
        <v>11</v>
      </c>
      <c r="C930" s="35">
        <v>2</v>
      </c>
      <c r="D930" s="35">
        <v>2</v>
      </c>
      <c r="E930" s="35">
        <v>2</v>
      </c>
      <c r="F930" s="35">
        <v>0</v>
      </c>
      <c r="G930" s="36">
        <v>0</v>
      </c>
    </row>
    <row r="931" spans="1:7" x14ac:dyDescent="0.25">
      <c r="A931" s="29" t="s">
        <v>164</v>
      </c>
      <c r="B931" s="35" t="s">
        <v>11</v>
      </c>
      <c r="C931" s="35">
        <v>1</v>
      </c>
      <c r="D931" s="35">
        <v>0</v>
      </c>
      <c r="E931" s="35">
        <v>0</v>
      </c>
      <c r="F931" s="35">
        <v>0</v>
      </c>
      <c r="G931" s="36">
        <v>0</v>
      </c>
    </row>
    <row r="932" spans="1:7" x14ac:dyDescent="0.25">
      <c r="A932" s="29" t="s">
        <v>125</v>
      </c>
      <c r="B932" s="35" t="s">
        <v>11</v>
      </c>
      <c r="C932" s="35">
        <v>4</v>
      </c>
      <c r="D932" s="35">
        <v>4</v>
      </c>
      <c r="E932" s="35">
        <v>2</v>
      </c>
      <c r="F932" s="35">
        <v>2</v>
      </c>
      <c r="G932" s="36">
        <v>0</v>
      </c>
    </row>
    <row r="933" spans="1:7" x14ac:dyDescent="0.25">
      <c r="A933" s="29" t="s">
        <v>127</v>
      </c>
      <c r="B933" s="35" t="s">
        <v>11</v>
      </c>
      <c r="C933" s="35">
        <v>1</v>
      </c>
      <c r="D933" s="35">
        <v>1</v>
      </c>
      <c r="E933" s="35">
        <v>0</v>
      </c>
      <c r="F933" s="35">
        <v>1</v>
      </c>
      <c r="G933" s="36">
        <v>0</v>
      </c>
    </row>
    <row r="934" spans="1:7" x14ac:dyDescent="0.25">
      <c r="A934" s="31" t="s">
        <v>129</v>
      </c>
      <c r="B934" s="34" t="s">
        <v>11</v>
      </c>
      <c r="C934" s="34">
        <v>1</v>
      </c>
      <c r="D934" s="34">
        <v>1</v>
      </c>
      <c r="E934" s="34">
        <v>1</v>
      </c>
      <c r="F934" s="34">
        <v>0</v>
      </c>
      <c r="G934" s="37">
        <v>0</v>
      </c>
    </row>
    <row r="935" spans="1:7" x14ac:dyDescent="0.25">
      <c r="A935" s="29" t="s">
        <v>179</v>
      </c>
      <c r="B935" s="35" t="s">
        <v>11</v>
      </c>
      <c r="C935" s="35">
        <v>1</v>
      </c>
      <c r="D935" s="35">
        <v>1</v>
      </c>
      <c r="E935" s="35">
        <v>1</v>
      </c>
      <c r="F935" s="35">
        <v>0</v>
      </c>
      <c r="G935" s="36">
        <v>0</v>
      </c>
    </row>
    <row r="936" spans="1:7" x14ac:dyDescent="0.25">
      <c r="A936" s="29" t="s">
        <v>174</v>
      </c>
      <c r="B936" s="54" t="s">
        <v>11</v>
      </c>
      <c r="C936" s="30">
        <v>1</v>
      </c>
      <c r="D936" s="30">
        <v>1</v>
      </c>
      <c r="E936" s="30">
        <v>1</v>
      </c>
      <c r="F936" s="30">
        <v>0</v>
      </c>
      <c r="G936" s="32">
        <v>0</v>
      </c>
    </row>
    <row r="937" spans="1:7" x14ac:dyDescent="0.25">
      <c r="A937" s="31" t="s">
        <v>25</v>
      </c>
      <c r="B937" s="55" t="s">
        <v>11</v>
      </c>
      <c r="C937" s="28">
        <v>1</v>
      </c>
      <c r="D937" s="28">
        <v>1</v>
      </c>
      <c r="E937" s="28">
        <v>1</v>
      </c>
      <c r="F937" s="28">
        <v>0</v>
      </c>
      <c r="G937" s="33">
        <v>0</v>
      </c>
    </row>
    <row r="938" spans="1:7" x14ac:dyDescent="0.25">
      <c r="A938" s="31" t="s">
        <v>168</v>
      </c>
      <c r="B938" s="55" t="s">
        <v>11</v>
      </c>
      <c r="C938" s="28">
        <v>1</v>
      </c>
      <c r="D938" s="28">
        <v>1</v>
      </c>
      <c r="E938" s="28">
        <v>0</v>
      </c>
      <c r="F938" s="28">
        <v>1</v>
      </c>
      <c r="G938" s="33">
        <v>0</v>
      </c>
    </row>
    <row r="939" spans="1:7" x14ac:dyDescent="0.25">
      <c r="A939" s="31" t="s">
        <v>51</v>
      </c>
      <c r="B939" s="55" t="s">
        <v>11</v>
      </c>
      <c r="C939" s="28">
        <v>1</v>
      </c>
      <c r="D939" s="28">
        <v>1</v>
      </c>
      <c r="E939" s="28">
        <v>0</v>
      </c>
      <c r="F939" s="28">
        <v>1</v>
      </c>
      <c r="G939" s="33">
        <v>0</v>
      </c>
    </row>
    <row r="940" spans="1:7" x14ac:dyDescent="0.25">
      <c r="A940" s="29" t="s">
        <v>52</v>
      </c>
      <c r="B940" s="54" t="s">
        <v>11</v>
      </c>
      <c r="C940" s="30">
        <v>1</v>
      </c>
      <c r="D940" s="30">
        <v>1</v>
      </c>
      <c r="E940" s="30">
        <v>1</v>
      </c>
      <c r="F940" s="30">
        <v>0</v>
      </c>
      <c r="G940" s="32">
        <v>0</v>
      </c>
    </row>
    <row r="941" spans="1:7" x14ac:dyDescent="0.25">
      <c r="A941" s="31" t="s">
        <v>53</v>
      </c>
      <c r="B941" s="55" t="s">
        <v>11</v>
      </c>
      <c r="C941" s="28">
        <v>1</v>
      </c>
      <c r="D941" s="28">
        <v>1</v>
      </c>
      <c r="E941" s="28">
        <v>1</v>
      </c>
      <c r="F941" s="28">
        <v>0</v>
      </c>
      <c r="G941" s="33">
        <v>0</v>
      </c>
    </row>
    <row r="942" spans="1:7" x14ac:dyDescent="0.25">
      <c r="A942" s="31" t="s">
        <v>26</v>
      </c>
      <c r="B942" s="55" t="s">
        <v>11</v>
      </c>
      <c r="C942" s="28">
        <v>5</v>
      </c>
      <c r="D942" s="28">
        <v>4</v>
      </c>
      <c r="E942" s="28">
        <v>3</v>
      </c>
      <c r="F942" s="28">
        <v>1</v>
      </c>
      <c r="G942" s="33">
        <v>0</v>
      </c>
    </row>
    <row r="943" spans="1:7" x14ac:dyDescent="0.25">
      <c r="A943" s="29" t="s">
        <v>169</v>
      </c>
      <c r="B943" s="54" t="s">
        <v>11</v>
      </c>
      <c r="C943" s="30">
        <v>2</v>
      </c>
      <c r="D943" s="30">
        <v>2</v>
      </c>
      <c r="E943" s="30">
        <v>1</v>
      </c>
      <c r="F943" s="30">
        <v>1</v>
      </c>
      <c r="G943" s="32">
        <v>0</v>
      </c>
    </row>
    <row r="944" spans="1:7" x14ac:dyDescent="0.25">
      <c r="A944" s="29" t="s">
        <v>24</v>
      </c>
      <c r="B944" s="54" t="s">
        <v>11</v>
      </c>
      <c r="C944" s="30">
        <v>4</v>
      </c>
      <c r="D944" s="30">
        <v>4</v>
      </c>
      <c r="E944" s="30">
        <v>1</v>
      </c>
      <c r="F944" s="30">
        <v>3</v>
      </c>
      <c r="G944" s="32">
        <v>0</v>
      </c>
    </row>
    <row r="945" spans="1:7" x14ac:dyDescent="0.25">
      <c r="A945" s="29" t="s">
        <v>29</v>
      </c>
      <c r="B945" s="54" t="s">
        <v>11</v>
      </c>
      <c r="C945" s="30">
        <v>4</v>
      </c>
      <c r="D945" s="30">
        <v>4</v>
      </c>
      <c r="E945" s="30">
        <v>2</v>
      </c>
      <c r="F945" s="30">
        <v>2</v>
      </c>
      <c r="G945" s="32">
        <v>0</v>
      </c>
    </row>
    <row r="946" spans="1:7" x14ac:dyDescent="0.25">
      <c r="A946" s="31" t="s">
        <v>58</v>
      </c>
      <c r="B946" s="55" t="s">
        <v>11</v>
      </c>
      <c r="C946" s="28">
        <v>1</v>
      </c>
      <c r="D946" s="28">
        <v>1</v>
      </c>
      <c r="E946" s="28">
        <v>1</v>
      </c>
      <c r="F946" s="28">
        <v>0</v>
      </c>
      <c r="G946" s="33">
        <v>0</v>
      </c>
    </row>
    <row r="947" spans="1:7" x14ac:dyDescent="0.25">
      <c r="A947" s="29" t="s">
        <v>176</v>
      </c>
      <c r="B947" s="54" t="s">
        <v>11</v>
      </c>
      <c r="C947" s="30">
        <v>1</v>
      </c>
      <c r="D947" s="30">
        <v>1</v>
      </c>
      <c r="E947" s="30">
        <v>0</v>
      </c>
      <c r="F947" s="30">
        <v>1</v>
      </c>
      <c r="G947" s="32">
        <v>0</v>
      </c>
    </row>
    <row r="948" spans="1:7" x14ac:dyDescent="0.25">
      <c r="A948" s="31" t="s">
        <v>33</v>
      </c>
      <c r="B948" s="55" t="s">
        <v>11</v>
      </c>
      <c r="C948" s="28">
        <v>2</v>
      </c>
      <c r="D948" s="28">
        <v>2</v>
      </c>
      <c r="E948" s="28">
        <v>0</v>
      </c>
      <c r="F948" s="28">
        <v>2</v>
      </c>
      <c r="G948" s="33">
        <v>0</v>
      </c>
    </row>
    <row r="949" spans="1:7" x14ac:dyDescent="0.25">
      <c r="A949" s="31" t="s">
        <v>174</v>
      </c>
      <c r="B949" s="28" t="s">
        <v>12</v>
      </c>
      <c r="C949" s="28">
        <v>46</v>
      </c>
      <c r="D949" s="28">
        <v>44</v>
      </c>
      <c r="E949" s="28">
        <v>44</v>
      </c>
      <c r="F949" s="28">
        <v>0</v>
      </c>
      <c r="G949" s="33">
        <v>0</v>
      </c>
    </row>
    <row r="950" spans="1:7" x14ac:dyDescent="0.25">
      <c r="A950" s="31" t="s">
        <v>25</v>
      </c>
      <c r="B950" s="28" t="s">
        <v>12</v>
      </c>
      <c r="C950" s="28">
        <v>2</v>
      </c>
      <c r="D950" s="28">
        <v>2</v>
      </c>
      <c r="E950" s="28">
        <v>2</v>
      </c>
      <c r="F950" s="28">
        <v>0</v>
      </c>
      <c r="G950" s="33">
        <v>0</v>
      </c>
    </row>
    <row r="951" spans="1:7" x14ac:dyDescent="0.25">
      <c r="A951" s="29" t="s">
        <v>50</v>
      </c>
      <c r="B951" s="30" t="s">
        <v>12</v>
      </c>
      <c r="C951" s="30">
        <v>1</v>
      </c>
      <c r="D951" s="30">
        <v>1</v>
      </c>
      <c r="E951" s="30">
        <v>1</v>
      </c>
      <c r="F951" s="30">
        <v>0</v>
      </c>
      <c r="G951" s="32">
        <v>0</v>
      </c>
    </row>
    <row r="952" spans="1:7" x14ac:dyDescent="0.25">
      <c r="A952" s="29" t="s">
        <v>168</v>
      </c>
      <c r="B952" s="30" t="s">
        <v>12</v>
      </c>
      <c r="C952" s="30">
        <v>21</v>
      </c>
      <c r="D952" s="30">
        <v>19</v>
      </c>
      <c r="E952" s="30">
        <v>19</v>
      </c>
      <c r="F952" s="30">
        <v>0</v>
      </c>
      <c r="G952" s="32">
        <v>0</v>
      </c>
    </row>
    <row r="953" spans="1:7" x14ac:dyDescent="0.25">
      <c r="A953" s="31" t="s">
        <v>167</v>
      </c>
      <c r="B953" s="28" t="s">
        <v>12</v>
      </c>
      <c r="C953" s="28">
        <v>12</v>
      </c>
      <c r="D953" s="28">
        <v>10</v>
      </c>
      <c r="E953" s="28">
        <v>10</v>
      </c>
      <c r="F953" s="28">
        <v>0</v>
      </c>
      <c r="G953" s="33">
        <v>0</v>
      </c>
    </row>
    <row r="954" spans="1:7" x14ac:dyDescent="0.25">
      <c r="A954" s="29" t="s">
        <v>51</v>
      </c>
      <c r="B954" s="30" t="s">
        <v>12</v>
      </c>
      <c r="C954" s="30">
        <v>11</v>
      </c>
      <c r="D954" s="30">
        <v>11</v>
      </c>
      <c r="E954" s="30">
        <v>11</v>
      </c>
      <c r="F954" s="30">
        <v>0</v>
      </c>
      <c r="G954" s="32">
        <v>0</v>
      </c>
    </row>
    <row r="955" spans="1:7" x14ac:dyDescent="0.25">
      <c r="A955" s="29" t="s">
        <v>52</v>
      </c>
      <c r="B955" s="30" t="s">
        <v>12</v>
      </c>
      <c r="C955" s="30">
        <v>81</v>
      </c>
      <c r="D955" s="30">
        <v>70</v>
      </c>
      <c r="E955" s="30">
        <v>70</v>
      </c>
      <c r="F955" s="30">
        <v>0</v>
      </c>
      <c r="G955" s="32">
        <v>0</v>
      </c>
    </row>
    <row r="956" spans="1:7" x14ac:dyDescent="0.25">
      <c r="A956" s="31" t="s">
        <v>53</v>
      </c>
      <c r="B956" s="28" t="s">
        <v>12</v>
      </c>
      <c r="C956" s="28">
        <v>6</v>
      </c>
      <c r="D956" s="28">
        <v>6</v>
      </c>
      <c r="E956" s="28">
        <v>6</v>
      </c>
      <c r="F956" s="28">
        <v>0</v>
      </c>
      <c r="G956" s="33">
        <v>0</v>
      </c>
    </row>
    <row r="957" spans="1:7" x14ac:dyDescent="0.25">
      <c r="A957" s="29" t="s">
        <v>26</v>
      </c>
      <c r="B957" s="30" t="s">
        <v>12</v>
      </c>
      <c r="C957" s="30">
        <v>71</v>
      </c>
      <c r="D957" s="30">
        <v>69</v>
      </c>
      <c r="E957" s="30">
        <v>69</v>
      </c>
      <c r="F957" s="30">
        <v>0</v>
      </c>
      <c r="G957" s="32">
        <v>0</v>
      </c>
    </row>
    <row r="958" spans="1:7" x14ac:dyDescent="0.25">
      <c r="A958" s="31" t="s">
        <v>54</v>
      </c>
      <c r="B958" s="28" t="s">
        <v>12</v>
      </c>
      <c r="C958" s="28">
        <v>19</v>
      </c>
      <c r="D958" s="28">
        <v>17</v>
      </c>
      <c r="E958" s="28">
        <v>15</v>
      </c>
      <c r="F958" s="28">
        <v>2</v>
      </c>
      <c r="G958" s="33">
        <v>0</v>
      </c>
    </row>
    <row r="959" spans="1:7" x14ac:dyDescent="0.25">
      <c r="A959" s="31" t="s">
        <v>27</v>
      </c>
      <c r="B959" s="28" t="s">
        <v>12</v>
      </c>
      <c r="C959" s="28">
        <v>13</v>
      </c>
      <c r="D959" s="28">
        <v>11</v>
      </c>
      <c r="E959" s="28">
        <v>11</v>
      </c>
      <c r="F959" s="28">
        <v>0</v>
      </c>
      <c r="G959" s="33">
        <v>0</v>
      </c>
    </row>
    <row r="960" spans="1:7" x14ac:dyDescent="0.25">
      <c r="A960" s="31" t="s">
        <v>169</v>
      </c>
      <c r="B960" s="28" t="s">
        <v>12</v>
      </c>
      <c r="C960" s="28">
        <v>68</v>
      </c>
      <c r="D960" s="28">
        <v>59</v>
      </c>
      <c r="E960" s="28">
        <v>59</v>
      </c>
      <c r="F960" s="28">
        <v>0</v>
      </c>
      <c r="G960" s="33">
        <v>0</v>
      </c>
    </row>
    <row r="961" spans="1:7" x14ac:dyDescent="0.25">
      <c r="A961" s="29" t="s">
        <v>55</v>
      </c>
      <c r="B961" s="30" t="s">
        <v>12</v>
      </c>
      <c r="C961" s="30">
        <v>32</v>
      </c>
      <c r="D961" s="30">
        <v>31</v>
      </c>
      <c r="E961" s="30">
        <v>31</v>
      </c>
      <c r="F961" s="30">
        <v>0</v>
      </c>
      <c r="G961" s="32">
        <v>0</v>
      </c>
    </row>
    <row r="962" spans="1:7" x14ac:dyDescent="0.25">
      <c r="A962" s="31" t="s">
        <v>24</v>
      </c>
      <c r="B962" s="28" t="s">
        <v>12</v>
      </c>
      <c r="C962" s="28">
        <v>189</v>
      </c>
      <c r="D962" s="28">
        <v>165</v>
      </c>
      <c r="E962" s="28">
        <v>162</v>
      </c>
      <c r="F962" s="28">
        <v>3</v>
      </c>
      <c r="G962" s="33">
        <v>0</v>
      </c>
    </row>
    <row r="963" spans="1:7" x14ac:dyDescent="0.25">
      <c r="A963" s="29" t="s">
        <v>156</v>
      </c>
      <c r="B963" s="30" t="s">
        <v>12</v>
      </c>
      <c r="C963" s="30">
        <v>2</v>
      </c>
      <c r="D963" s="30">
        <v>2</v>
      </c>
      <c r="E963" s="30">
        <v>2</v>
      </c>
      <c r="F963" s="30">
        <v>0</v>
      </c>
      <c r="G963" s="32">
        <v>0</v>
      </c>
    </row>
    <row r="964" spans="1:7" x14ac:dyDescent="0.25">
      <c r="A964" s="29" t="s">
        <v>28</v>
      </c>
      <c r="B964" s="30" t="s">
        <v>12</v>
      </c>
      <c r="C964" s="30">
        <v>147</v>
      </c>
      <c r="D964" s="30">
        <v>138</v>
      </c>
      <c r="E964" s="30">
        <v>137</v>
      </c>
      <c r="F964" s="30">
        <v>1</v>
      </c>
      <c r="G964" s="32">
        <v>0</v>
      </c>
    </row>
    <row r="965" spans="1:7" x14ac:dyDescent="0.25">
      <c r="A965" s="29" t="s">
        <v>29</v>
      </c>
      <c r="B965" s="30" t="s">
        <v>12</v>
      </c>
      <c r="C965" s="30">
        <v>12</v>
      </c>
      <c r="D965" s="30">
        <v>9</v>
      </c>
      <c r="E965" s="30">
        <v>9</v>
      </c>
      <c r="F965" s="30">
        <v>0</v>
      </c>
      <c r="G965" s="32">
        <v>0</v>
      </c>
    </row>
    <row r="966" spans="1:7" x14ac:dyDescent="0.25">
      <c r="A966" s="29" t="s">
        <v>30</v>
      </c>
      <c r="B966" s="30" t="s">
        <v>12</v>
      </c>
      <c r="C966" s="30">
        <v>45</v>
      </c>
      <c r="D966" s="30">
        <v>43</v>
      </c>
      <c r="E966" s="30">
        <v>43</v>
      </c>
      <c r="F966" s="30">
        <v>0</v>
      </c>
      <c r="G966" s="32">
        <v>0</v>
      </c>
    </row>
    <row r="967" spans="1:7" x14ac:dyDescent="0.25">
      <c r="A967" s="31" t="s">
        <v>56</v>
      </c>
      <c r="B967" s="28" t="s">
        <v>12</v>
      </c>
      <c r="C967" s="28">
        <v>28</v>
      </c>
      <c r="D967" s="28">
        <v>27</v>
      </c>
      <c r="E967" s="28">
        <v>27</v>
      </c>
      <c r="F967" s="28">
        <v>0</v>
      </c>
      <c r="G967" s="33">
        <v>0</v>
      </c>
    </row>
    <row r="968" spans="1:7" x14ac:dyDescent="0.25">
      <c r="A968" s="31" t="s">
        <v>31</v>
      </c>
      <c r="B968" s="28" t="s">
        <v>12</v>
      </c>
      <c r="C968" s="28">
        <v>25</v>
      </c>
      <c r="D968" s="28">
        <v>24</v>
      </c>
      <c r="E968" s="28">
        <v>24</v>
      </c>
      <c r="F968" s="28">
        <v>0</v>
      </c>
      <c r="G968" s="33">
        <v>1</v>
      </c>
    </row>
    <row r="969" spans="1:7" x14ac:dyDescent="0.25">
      <c r="A969" s="31" t="s">
        <v>57</v>
      </c>
      <c r="B969" s="28" t="s">
        <v>12</v>
      </c>
      <c r="C969" s="28">
        <v>27</v>
      </c>
      <c r="D969" s="28">
        <v>26</v>
      </c>
      <c r="E969" s="28">
        <v>26</v>
      </c>
      <c r="F969" s="28">
        <v>0</v>
      </c>
      <c r="G969" s="33">
        <v>0</v>
      </c>
    </row>
    <row r="970" spans="1:7" x14ac:dyDescent="0.25">
      <c r="A970" s="31" t="s">
        <v>58</v>
      </c>
      <c r="B970" s="28" t="s">
        <v>12</v>
      </c>
      <c r="C970" s="28">
        <v>25</v>
      </c>
      <c r="D970" s="28">
        <v>21</v>
      </c>
      <c r="E970" s="28">
        <v>21</v>
      </c>
      <c r="F970" s="28">
        <v>0</v>
      </c>
      <c r="G970" s="33">
        <v>4</v>
      </c>
    </row>
    <row r="971" spans="1:7" x14ac:dyDescent="0.25">
      <c r="A971" s="31" t="s">
        <v>176</v>
      </c>
      <c r="B971" s="28" t="s">
        <v>12</v>
      </c>
      <c r="C971" s="28">
        <v>24</v>
      </c>
      <c r="D971" s="28">
        <v>24</v>
      </c>
      <c r="E971" s="28">
        <v>24</v>
      </c>
      <c r="F971" s="28">
        <v>0</v>
      </c>
      <c r="G971" s="33">
        <v>0</v>
      </c>
    </row>
    <row r="972" spans="1:7" x14ac:dyDescent="0.25">
      <c r="A972" s="31" t="s">
        <v>32</v>
      </c>
      <c r="B972" s="28" t="s">
        <v>12</v>
      </c>
      <c r="C972" s="28">
        <v>27</v>
      </c>
      <c r="D972" s="28">
        <v>21</v>
      </c>
      <c r="E972" s="28">
        <v>20</v>
      </c>
      <c r="F972" s="28">
        <v>1</v>
      </c>
      <c r="G972" s="33">
        <v>0</v>
      </c>
    </row>
    <row r="973" spans="1:7" x14ac:dyDescent="0.25">
      <c r="A973" s="31" t="s">
        <v>33</v>
      </c>
      <c r="B973" s="28" t="s">
        <v>12</v>
      </c>
      <c r="C973" s="28">
        <v>32</v>
      </c>
      <c r="D973" s="28">
        <v>28</v>
      </c>
      <c r="E973" s="28">
        <v>28</v>
      </c>
      <c r="F973" s="28">
        <v>0</v>
      </c>
      <c r="G973" s="33">
        <v>0</v>
      </c>
    </row>
    <row r="974" spans="1:7" x14ac:dyDescent="0.25">
      <c r="A974" s="31" t="s">
        <v>220</v>
      </c>
      <c r="B974" s="28" t="s">
        <v>12</v>
      </c>
      <c r="C974" s="28">
        <v>223</v>
      </c>
      <c r="D974" s="28">
        <v>197</v>
      </c>
      <c r="E974" s="28">
        <v>194</v>
      </c>
      <c r="F974" s="28">
        <v>3</v>
      </c>
      <c r="G974" s="33">
        <v>0</v>
      </c>
    </row>
    <row r="975" spans="1:7" x14ac:dyDescent="0.25">
      <c r="A975" s="29" t="s">
        <v>189</v>
      </c>
      <c r="B975" s="30" t="s">
        <v>12</v>
      </c>
      <c r="C975" s="30">
        <v>3</v>
      </c>
      <c r="D975" s="30">
        <v>3</v>
      </c>
      <c r="E975" s="30">
        <v>3</v>
      </c>
      <c r="F975" s="30">
        <v>0</v>
      </c>
      <c r="G975" s="32">
        <v>0</v>
      </c>
    </row>
    <row r="976" spans="1:7" x14ac:dyDescent="0.25">
      <c r="A976" s="31" t="s">
        <v>180</v>
      </c>
      <c r="B976" s="28" t="s">
        <v>12</v>
      </c>
      <c r="C976" s="28">
        <v>73</v>
      </c>
      <c r="D976" s="28">
        <v>73</v>
      </c>
      <c r="E976" s="28">
        <v>72</v>
      </c>
      <c r="F976" s="28">
        <v>1</v>
      </c>
      <c r="G976" s="33">
        <v>0</v>
      </c>
    </row>
    <row r="977" spans="1:7" x14ac:dyDescent="0.25">
      <c r="A977" s="29" t="s">
        <v>59</v>
      </c>
      <c r="B977" s="30" t="s">
        <v>12</v>
      </c>
      <c r="C977" s="30">
        <v>57</v>
      </c>
      <c r="D977" s="30">
        <v>56</v>
      </c>
      <c r="E977" s="30">
        <v>48</v>
      </c>
      <c r="F977" s="30">
        <v>8</v>
      </c>
      <c r="G977" s="32">
        <v>0</v>
      </c>
    </row>
    <row r="978" spans="1:7" x14ac:dyDescent="0.25">
      <c r="A978" s="29" t="s">
        <v>60</v>
      </c>
      <c r="B978" s="30" t="s">
        <v>12</v>
      </c>
      <c r="C978" s="30">
        <v>8</v>
      </c>
      <c r="D978" s="30">
        <v>8</v>
      </c>
      <c r="E978" s="30">
        <v>8</v>
      </c>
      <c r="F978" s="30">
        <v>0</v>
      </c>
      <c r="G978" s="32">
        <v>0</v>
      </c>
    </row>
    <row r="979" spans="1:7" x14ac:dyDescent="0.25">
      <c r="A979" s="31" t="s">
        <v>184</v>
      </c>
      <c r="B979" s="28" t="s">
        <v>12</v>
      </c>
      <c r="C979" s="28">
        <v>77</v>
      </c>
      <c r="D979" s="28">
        <v>77</v>
      </c>
      <c r="E979" s="28">
        <v>76</v>
      </c>
      <c r="F979" s="28">
        <v>1</v>
      </c>
      <c r="G979" s="33">
        <v>0</v>
      </c>
    </row>
    <row r="980" spans="1:7" x14ac:dyDescent="0.25">
      <c r="A980" s="29" t="s">
        <v>182</v>
      </c>
      <c r="B980" s="30" t="s">
        <v>12</v>
      </c>
      <c r="C980" s="30">
        <v>65</v>
      </c>
      <c r="D980" s="30">
        <v>63</v>
      </c>
      <c r="E980" s="30">
        <v>63</v>
      </c>
      <c r="F980" s="30">
        <v>0</v>
      </c>
      <c r="G980" s="32">
        <v>0</v>
      </c>
    </row>
    <row r="981" spans="1:7" x14ac:dyDescent="0.25">
      <c r="A981" s="31" t="s">
        <v>186</v>
      </c>
      <c r="B981" s="28" t="s">
        <v>12</v>
      </c>
      <c r="C981" s="28">
        <v>26</v>
      </c>
      <c r="D981" s="28">
        <v>25</v>
      </c>
      <c r="E981" s="28">
        <v>25</v>
      </c>
      <c r="F981" s="28">
        <v>0</v>
      </c>
      <c r="G981" s="33">
        <v>0</v>
      </c>
    </row>
    <row r="982" spans="1:7" x14ac:dyDescent="0.25">
      <c r="A982" s="31" t="s">
        <v>188</v>
      </c>
      <c r="B982" s="28" t="s">
        <v>12</v>
      </c>
      <c r="C982" s="28">
        <v>46</v>
      </c>
      <c r="D982" s="28">
        <v>38</v>
      </c>
      <c r="E982" s="28">
        <v>37</v>
      </c>
      <c r="F982" s="28">
        <v>1</v>
      </c>
      <c r="G982" s="33">
        <v>0</v>
      </c>
    </row>
    <row r="983" spans="1:7" x14ac:dyDescent="0.25">
      <c r="A983" s="29" t="s">
        <v>61</v>
      </c>
      <c r="B983" s="30" t="s">
        <v>12</v>
      </c>
      <c r="C983" s="30">
        <v>10</v>
      </c>
      <c r="D983" s="30">
        <v>10</v>
      </c>
      <c r="E983" s="30">
        <v>10</v>
      </c>
      <c r="F983" s="30">
        <v>0</v>
      </c>
      <c r="G983" s="32">
        <v>0</v>
      </c>
    </row>
    <row r="984" spans="1:7" x14ac:dyDescent="0.25">
      <c r="A984" s="31" t="s">
        <v>181</v>
      </c>
      <c r="B984" s="28" t="s">
        <v>12</v>
      </c>
      <c r="C984" s="28">
        <v>17</v>
      </c>
      <c r="D984" s="28">
        <v>14</v>
      </c>
      <c r="E984" s="28">
        <v>14</v>
      </c>
      <c r="F984" s="28">
        <v>0</v>
      </c>
      <c r="G984" s="33">
        <v>0</v>
      </c>
    </row>
    <row r="985" spans="1:7" x14ac:dyDescent="0.25">
      <c r="A985" s="29" t="s">
        <v>62</v>
      </c>
      <c r="B985" s="30" t="s">
        <v>12</v>
      </c>
      <c r="C985" s="30">
        <v>28</v>
      </c>
      <c r="D985" s="30">
        <v>28</v>
      </c>
      <c r="E985" s="30">
        <v>28</v>
      </c>
      <c r="F985" s="30">
        <v>0</v>
      </c>
      <c r="G985" s="32">
        <v>0</v>
      </c>
    </row>
    <row r="986" spans="1:7" x14ac:dyDescent="0.25">
      <c r="A986" s="29" t="s">
        <v>187</v>
      </c>
      <c r="B986" s="30" t="s">
        <v>12</v>
      </c>
      <c r="C986" s="30">
        <v>12</v>
      </c>
      <c r="D986" s="30">
        <v>12</v>
      </c>
      <c r="E986" s="30">
        <v>12</v>
      </c>
      <c r="F986" s="30">
        <v>0</v>
      </c>
      <c r="G986" s="32">
        <v>0</v>
      </c>
    </row>
    <row r="987" spans="1:7" x14ac:dyDescent="0.25">
      <c r="A987" s="29" t="s">
        <v>63</v>
      </c>
      <c r="B987" s="30" t="s">
        <v>12</v>
      </c>
      <c r="C987" s="30">
        <v>33</v>
      </c>
      <c r="D987" s="30">
        <v>33</v>
      </c>
      <c r="E987" s="30">
        <v>33</v>
      </c>
      <c r="F987" s="30">
        <v>0</v>
      </c>
      <c r="G987" s="32">
        <v>0</v>
      </c>
    </row>
    <row r="988" spans="1:7" x14ac:dyDescent="0.25">
      <c r="A988" s="31" t="s">
        <v>190</v>
      </c>
      <c r="B988" s="28" t="s">
        <v>12</v>
      </c>
      <c r="C988" s="28">
        <v>23</v>
      </c>
      <c r="D988" s="28">
        <v>23</v>
      </c>
      <c r="E988" s="28">
        <v>23</v>
      </c>
      <c r="F988" s="28">
        <v>0</v>
      </c>
      <c r="G988" s="33">
        <v>0</v>
      </c>
    </row>
    <row r="989" spans="1:7" x14ac:dyDescent="0.25">
      <c r="A989" s="29" t="s">
        <v>64</v>
      </c>
      <c r="B989" s="30" t="s">
        <v>12</v>
      </c>
      <c r="C989" s="30">
        <v>33</v>
      </c>
      <c r="D989" s="30">
        <v>32</v>
      </c>
      <c r="E989" s="30">
        <v>30</v>
      </c>
      <c r="F989" s="30">
        <v>2</v>
      </c>
      <c r="G989" s="32">
        <v>0</v>
      </c>
    </row>
    <row r="990" spans="1:7" x14ac:dyDescent="0.25">
      <c r="A990" s="29" t="s">
        <v>185</v>
      </c>
      <c r="B990" s="30" t="s">
        <v>12</v>
      </c>
      <c r="C990" s="30">
        <v>2</v>
      </c>
      <c r="D990" s="30">
        <v>2</v>
      </c>
      <c r="E990" s="30">
        <v>2</v>
      </c>
      <c r="F990" s="30">
        <v>0</v>
      </c>
      <c r="G990" s="32">
        <v>0</v>
      </c>
    </row>
    <row r="991" spans="1:7" x14ac:dyDescent="0.25">
      <c r="A991" s="31" t="s">
        <v>183</v>
      </c>
      <c r="B991" s="28" t="s">
        <v>12</v>
      </c>
      <c r="C991" s="28">
        <v>37</v>
      </c>
      <c r="D991" s="28">
        <v>36</v>
      </c>
      <c r="E991" s="28">
        <v>36</v>
      </c>
      <c r="F991" s="28">
        <v>0</v>
      </c>
      <c r="G991" s="33">
        <v>0</v>
      </c>
    </row>
    <row r="992" spans="1:7" x14ac:dyDescent="0.25">
      <c r="A992" s="31" t="s">
        <v>136</v>
      </c>
      <c r="B992" s="28" t="s">
        <v>12</v>
      </c>
      <c r="C992" s="28">
        <v>4</v>
      </c>
      <c r="D992" s="28">
        <v>4</v>
      </c>
      <c r="E992" s="28">
        <v>4</v>
      </c>
      <c r="F992" s="28">
        <v>0</v>
      </c>
      <c r="G992" s="33">
        <v>0</v>
      </c>
    </row>
    <row r="993" spans="1:7" x14ac:dyDescent="0.25">
      <c r="A993" s="31" t="s">
        <v>65</v>
      </c>
      <c r="B993" s="28" t="s">
        <v>12</v>
      </c>
      <c r="C993" s="28">
        <v>1</v>
      </c>
      <c r="D993" s="28">
        <v>0</v>
      </c>
      <c r="E993" s="28">
        <v>0</v>
      </c>
      <c r="F993" s="28">
        <v>0</v>
      </c>
      <c r="G993" s="33">
        <v>0</v>
      </c>
    </row>
    <row r="994" spans="1:7" x14ac:dyDescent="0.25">
      <c r="A994" s="29" t="s">
        <v>66</v>
      </c>
      <c r="B994" s="30" t="s">
        <v>12</v>
      </c>
      <c r="C994" s="30">
        <v>14</v>
      </c>
      <c r="D994" s="30">
        <v>14</v>
      </c>
      <c r="E994" s="30">
        <v>14</v>
      </c>
      <c r="F994" s="30">
        <v>0</v>
      </c>
      <c r="G994" s="32">
        <v>0</v>
      </c>
    </row>
    <row r="995" spans="1:7" x14ac:dyDescent="0.25">
      <c r="A995" s="31" t="s">
        <v>34</v>
      </c>
      <c r="B995" s="28" t="s">
        <v>12</v>
      </c>
      <c r="C995" s="28">
        <v>3</v>
      </c>
      <c r="D995" s="28">
        <v>2</v>
      </c>
      <c r="E995" s="28">
        <v>2</v>
      </c>
      <c r="F995" s="28">
        <v>0</v>
      </c>
      <c r="G995" s="33">
        <v>0</v>
      </c>
    </row>
    <row r="996" spans="1:7" x14ac:dyDescent="0.25">
      <c r="A996" s="29" t="s">
        <v>67</v>
      </c>
      <c r="B996" s="30" t="s">
        <v>12</v>
      </c>
      <c r="C996" s="30">
        <v>4</v>
      </c>
      <c r="D996" s="30">
        <v>2</v>
      </c>
      <c r="E996" s="30">
        <v>2</v>
      </c>
      <c r="F996" s="30">
        <v>0</v>
      </c>
      <c r="G996" s="32">
        <v>0</v>
      </c>
    </row>
    <row r="997" spans="1:7" x14ac:dyDescent="0.25">
      <c r="A997" s="29" t="s">
        <v>35</v>
      </c>
      <c r="B997" s="30" t="s">
        <v>12</v>
      </c>
      <c r="C997" s="30">
        <v>4</v>
      </c>
      <c r="D997" s="30">
        <v>4</v>
      </c>
      <c r="E997" s="30">
        <v>4</v>
      </c>
      <c r="F997" s="30">
        <v>0</v>
      </c>
      <c r="G997" s="32">
        <v>0</v>
      </c>
    </row>
    <row r="998" spans="1:7" x14ac:dyDescent="0.25">
      <c r="A998" s="29" t="s">
        <v>178</v>
      </c>
      <c r="B998" s="30" t="s">
        <v>12</v>
      </c>
      <c r="C998" s="30">
        <v>4</v>
      </c>
      <c r="D998" s="30">
        <v>4</v>
      </c>
      <c r="E998" s="30">
        <v>4</v>
      </c>
      <c r="F998" s="30">
        <v>0</v>
      </c>
      <c r="G998" s="32">
        <v>0</v>
      </c>
    </row>
    <row r="999" spans="1:7" x14ac:dyDescent="0.25">
      <c r="A999" s="29" t="s">
        <v>68</v>
      </c>
      <c r="B999" s="30" t="s">
        <v>12</v>
      </c>
      <c r="C999" s="30">
        <v>1</v>
      </c>
      <c r="D999" s="30">
        <v>1</v>
      </c>
      <c r="E999" s="30">
        <v>0</v>
      </c>
      <c r="F999" s="30">
        <v>1</v>
      </c>
      <c r="G999" s="32">
        <v>0</v>
      </c>
    </row>
    <row r="1000" spans="1:7" x14ac:dyDescent="0.25">
      <c r="A1000" s="29" t="s">
        <v>36</v>
      </c>
      <c r="B1000" s="30" t="s">
        <v>12</v>
      </c>
      <c r="C1000" s="30">
        <v>3</v>
      </c>
      <c r="D1000" s="30">
        <v>3</v>
      </c>
      <c r="E1000" s="30">
        <v>3</v>
      </c>
      <c r="F1000" s="30">
        <v>0</v>
      </c>
      <c r="G1000" s="32">
        <v>0</v>
      </c>
    </row>
    <row r="1001" spans="1:7" x14ac:dyDescent="0.25">
      <c r="A1001" s="29" t="s">
        <v>137</v>
      </c>
      <c r="B1001" s="30" t="s">
        <v>12</v>
      </c>
      <c r="C1001" s="30">
        <v>3</v>
      </c>
      <c r="D1001" s="30">
        <v>3</v>
      </c>
      <c r="E1001" s="30">
        <v>3</v>
      </c>
      <c r="F1001" s="30">
        <v>0</v>
      </c>
      <c r="G1001" s="32">
        <v>0</v>
      </c>
    </row>
    <row r="1002" spans="1:7" x14ac:dyDescent="0.25">
      <c r="A1002" s="31" t="s">
        <v>175</v>
      </c>
      <c r="B1002" s="28" t="s">
        <v>12</v>
      </c>
      <c r="C1002" s="28">
        <v>13</v>
      </c>
      <c r="D1002" s="28">
        <v>13</v>
      </c>
      <c r="E1002" s="28">
        <v>13</v>
      </c>
      <c r="F1002" s="28">
        <v>0</v>
      </c>
      <c r="G1002" s="33">
        <v>0</v>
      </c>
    </row>
    <row r="1003" spans="1:7" x14ac:dyDescent="0.25">
      <c r="A1003" s="29" t="s">
        <v>37</v>
      </c>
      <c r="B1003" s="30" t="s">
        <v>12</v>
      </c>
      <c r="C1003" s="30">
        <v>17</v>
      </c>
      <c r="D1003" s="30">
        <v>14</v>
      </c>
      <c r="E1003" s="30">
        <v>14</v>
      </c>
      <c r="F1003" s="30">
        <v>0</v>
      </c>
      <c r="G1003" s="32">
        <v>0</v>
      </c>
    </row>
    <row r="1004" spans="1:7" x14ac:dyDescent="0.25">
      <c r="A1004" s="29" t="s">
        <v>69</v>
      </c>
      <c r="B1004" s="30" t="s">
        <v>12</v>
      </c>
      <c r="C1004" s="30">
        <v>2</v>
      </c>
      <c r="D1004" s="30">
        <v>2</v>
      </c>
      <c r="E1004" s="30">
        <v>2</v>
      </c>
      <c r="F1004" s="30">
        <v>0</v>
      </c>
      <c r="G1004" s="32">
        <v>0</v>
      </c>
    </row>
    <row r="1005" spans="1:7" x14ac:dyDescent="0.25">
      <c r="A1005" s="29" t="s">
        <v>70</v>
      </c>
      <c r="B1005" s="30" t="s">
        <v>12</v>
      </c>
      <c r="C1005" s="30">
        <v>25</v>
      </c>
      <c r="D1005" s="30">
        <v>25</v>
      </c>
      <c r="E1005" s="30">
        <v>25</v>
      </c>
      <c r="F1005" s="30">
        <v>0</v>
      </c>
      <c r="G1005" s="32">
        <v>0</v>
      </c>
    </row>
    <row r="1006" spans="1:7" x14ac:dyDescent="0.25">
      <c r="A1006" s="31" t="s">
        <v>38</v>
      </c>
      <c r="B1006" s="28" t="s">
        <v>12</v>
      </c>
      <c r="C1006" s="28">
        <v>4</v>
      </c>
      <c r="D1006" s="28">
        <v>4</v>
      </c>
      <c r="E1006" s="28">
        <v>4</v>
      </c>
      <c r="F1006" s="28">
        <v>0</v>
      </c>
      <c r="G1006" s="33">
        <v>0</v>
      </c>
    </row>
    <row r="1007" spans="1:7" x14ac:dyDescent="0.25">
      <c r="A1007" s="29" t="s">
        <v>71</v>
      </c>
      <c r="B1007" s="30" t="s">
        <v>12</v>
      </c>
      <c r="C1007" s="30">
        <v>2</v>
      </c>
      <c r="D1007" s="30">
        <v>2</v>
      </c>
      <c r="E1007" s="30">
        <v>2</v>
      </c>
      <c r="F1007" s="30">
        <v>0</v>
      </c>
      <c r="G1007" s="32">
        <v>0</v>
      </c>
    </row>
    <row r="1008" spans="1:7" x14ac:dyDescent="0.25">
      <c r="A1008" s="31" t="s">
        <v>72</v>
      </c>
      <c r="B1008" s="28" t="s">
        <v>12</v>
      </c>
      <c r="C1008" s="28">
        <v>5</v>
      </c>
      <c r="D1008" s="28">
        <v>5</v>
      </c>
      <c r="E1008" s="28">
        <v>5</v>
      </c>
      <c r="F1008" s="28">
        <v>0</v>
      </c>
      <c r="G1008" s="33">
        <v>0</v>
      </c>
    </row>
    <row r="1009" spans="1:7" x14ac:dyDescent="0.25">
      <c r="A1009" s="29" t="s">
        <v>73</v>
      </c>
      <c r="B1009" s="30" t="s">
        <v>12</v>
      </c>
      <c r="C1009" s="30">
        <v>4</v>
      </c>
      <c r="D1009" s="30">
        <v>2</v>
      </c>
      <c r="E1009" s="30">
        <v>2</v>
      </c>
      <c r="F1009" s="30">
        <v>0</v>
      </c>
      <c r="G1009" s="32">
        <v>0</v>
      </c>
    </row>
    <row r="1010" spans="1:7" x14ac:dyDescent="0.25">
      <c r="A1010" s="31" t="s">
        <v>74</v>
      </c>
      <c r="B1010" s="28" t="s">
        <v>12</v>
      </c>
      <c r="C1010" s="28">
        <v>16</v>
      </c>
      <c r="D1010" s="28">
        <v>16</v>
      </c>
      <c r="E1010" s="28">
        <v>16</v>
      </c>
      <c r="F1010" s="28">
        <v>0</v>
      </c>
      <c r="G1010" s="33">
        <v>0</v>
      </c>
    </row>
    <row r="1011" spans="1:7" x14ac:dyDescent="0.25">
      <c r="A1011" s="29" t="s">
        <v>138</v>
      </c>
      <c r="B1011" s="30" t="s">
        <v>12</v>
      </c>
      <c r="C1011" s="30">
        <v>17</v>
      </c>
      <c r="D1011" s="30">
        <v>16</v>
      </c>
      <c r="E1011" s="30">
        <v>16</v>
      </c>
      <c r="F1011" s="30">
        <v>0</v>
      </c>
      <c r="G1011" s="32">
        <v>0</v>
      </c>
    </row>
    <row r="1012" spans="1:7" x14ac:dyDescent="0.25">
      <c r="A1012" s="31" t="s">
        <v>76</v>
      </c>
      <c r="B1012" s="28" t="s">
        <v>12</v>
      </c>
      <c r="C1012" s="28">
        <v>2</v>
      </c>
      <c r="D1012" s="28">
        <v>2</v>
      </c>
      <c r="E1012" s="28">
        <v>2</v>
      </c>
      <c r="F1012" s="28">
        <v>0</v>
      </c>
      <c r="G1012" s="33">
        <v>0</v>
      </c>
    </row>
    <row r="1013" spans="1:7" x14ac:dyDescent="0.25">
      <c r="A1013" s="29" t="s">
        <v>77</v>
      </c>
      <c r="B1013" s="30" t="s">
        <v>12</v>
      </c>
      <c r="C1013" s="30">
        <v>1</v>
      </c>
      <c r="D1013" s="30">
        <v>1</v>
      </c>
      <c r="E1013" s="30">
        <v>1</v>
      </c>
      <c r="F1013" s="30">
        <v>0</v>
      </c>
      <c r="G1013" s="32">
        <v>0</v>
      </c>
    </row>
    <row r="1014" spans="1:7" x14ac:dyDescent="0.25">
      <c r="A1014" s="29" t="s">
        <v>139</v>
      </c>
      <c r="B1014" s="30" t="s">
        <v>12</v>
      </c>
      <c r="C1014" s="30">
        <v>4</v>
      </c>
      <c r="D1014" s="30">
        <v>2</v>
      </c>
      <c r="E1014" s="30">
        <v>2</v>
      </c>
      <c r="F1014" s="30">
        <v>0</v>
      </c>
      <c r="G1014" s="32">
        <v>0</v>
      </c>
    </row>
    <row r="1015" spans="1:7" x14ac:dyDescent="0.25">
      <c r="A1015" s="29" t="s">
        <v>78</v>
      </c>
      <c r="B1015" s="30" t="s">
        <v>12</v>
      </c>
      <c r="C1015" s="30">
        <v>1</v>
      </c>
      <c r="D1015" s="30">
        <v>1</v>
      </c>
      <c r="E1015" s="30">
        <v>1</v>
      </c>
      <c r="F1015" s="30">
        <v>0</v>
      </c>
      <c r="G1015" s="32">
        <v>0</v>
      </c>
    </row>
    <row r="1016" spans="1:7" x14ac:dyDescent="0.25">
      <c r="A1016" s="29" t="s">
        <v>79</v>
      </c>
      <c r="B1016" s="30" t="s">
        <v>12</v>
      </c>
      <c r="C1016" s="30">
        <v>2</v>
      </c>
      <c r="D1016" s="30">
        <v>2</v>
      </c>
      <c r="E1016" s="30">
        <v>2</v>
      </c>
      <c r="F1016" s="30">
        <v>0</v>
      </c>
      <c r="G1016" s="32">
        <v>0</v>
      </c>
    </row>
    <row r="1017" spans="1:7" x14ac:dyDescent="0.25">
      <c r="A1017" s="29" t="s">
        <v>39</v>
      </c>
      <c r="B1017" s="30" t="s">
        <v>12</v>
      </c>
      <c r="C1017" s="30">
        <v>6</v>
      </c>
      <c r="D1017" s="30">
        <v>5</v>
      </c>
      <c r="E1017" s="30">
        <v>5</v>
      </c>
      <c r="F1017" s="30">
        <v>0</v>
      </c>
      <c r="G1017" s="32">
        <v>0</v>
      </c>
    </row>
    <row r="1018" spans="1:7" x14ac:dyDescent="0.25">
      <c r="A1018" s="31" t="s">
        <v>80</v>
      </c>
      <c r="B1018" s="28" t="s">
        <v>12</v>
      </c>
      <c r="C1018" s="28">
        <v>8</v>
      </c>
      <c r="D1018" s="28">
        <v>8</v>
      </c>
      <c r="E1018" s="28">
        <v>8</v>
      </c>
      <c r="F1018" s="28">
        <v>0</v>
      </c>
      <c r="G1018" s="33">
        <v>0</v>
      </c>
    </row>
    <row r="1019" spans="1:7" x14ac:dyDescent="0.25">
      <c r="A1019" s="29" t="s">
        <v>140</v>
      </c>
      <c r="B1019" s="30" t="s">
        <v>12</v>
      </c>
      <c r="C1019" s="30">
        <v>1</v>
      </c>
      <c r="D1019" s="30">
        <v>1</v>
      </c>
      <c r="E1019" s="30">
        <v>1</v>
      </c>
      <c r="F1019" s="30">
        <v>0</v>
      </c>
      <c r="G1019" s="32">
        <v>0</v>
      </c>
    </row>
    <row r="1020" spans="1:7" x14ac:dyDescent="0.25">
      <c r="A1020" s="29" t="s">
        <v>81</v>
      </c>
      <c r="B1020" s="30" t="s">
        <v>12</v>
      </c>
      <c r="C1020" s="30">
        <v>3</v>
      </c>
      <c r="D1020" s="30">
        <v>3</v>
      </c>
      <c r="E1020" s="30">
        <v>3</v>
      </c>
      <c r="F1020" s="30">
        <v>0</v>
      </c>
      <c r="G1020" s="32">
        <v>0</v>
      </c>
    </row>
    <row r="1021" spans="1:7" x14ac:dyDescent="0.25">
      <c r="A1021" s="31" t="s">
        <v>82</v>
      </c>
      <c r="B1021" s="28" t="s">
        <v>12</v>
      </c>
      <c r="C1021" s="28">
        <v>5</v>
      </c>
      <c r="D1021" s="28">
        <v>5</v>
      </c>
      <c r="E1021" s="28">
        <v>5</v>
      </c>
      <c r="F1021" s="28">
        <v>0</v>
      </c>
      <c r="G1021" s="33">
        <v>0</v>
      </c>
    </row>
    <row r="1022" spans="1:7" x14ac:dyDescent="0.25">
      <c r="A1022" s="31" t="s">
        <v>141</v>
      </c>
      <c r="B1022" s="28" t="s">
        <v>12</v>
      </c>
      <c r="C1022" s="28">
        <v>26</v>
      </c>
      <c r="D1022" s="28">
        <v>24</v>
      </c>
      <c r="E1022" s="28">
        <v>24</v>
      </c>
      <c r="F1022" s="28">
        <v>0</v>
      </c>
      <c r="G1022" s="33">
        <v>0</v>
      </c>
    </row>
    <row r="1023" spans="1:7" x14ac:dyDescent="0.25">
      <c r="A1023" s="29" t="s">
        <v>83</v>
      </c>
      <c r="B1023" s="30" t="s">
        <v>12</v>
      </c>
      <c r="C1023" s="30">
        <v>8</v>
      </c>
      <c r="D1023" s="30">
        <v>6</v>
      </c>
      <c r="E1023" s="30">
        <v>6</v>
      </c>
      <c r="F1023" s="30">
        <v>0</v>
      </c>
      <c r="G1023" s="32">
        <v>0</v>
      </c>
    </row>
    <row r="1024" spans="1:7" x14ac:dyDescent="0.25">
      <c r="A1024" s="29" t="s">
        <v>171</v>
      </c>
      <c r="B1024" s="30" t="s">
        <v>12</v>
      </c>
      <c r="C1024" s="30">
        <v>12</v>
      </c>
      <c r="D1024" s="30">
        <v>12</v>
      </c>
      <c r="E1024" s="30">
        <v>12</v>
      </c>
      <c r="F1024" s="30">
        <v>0</v>
      </c>
      <c r="G1024" s="32">
        <v>0</v>
      </c>
    </row>
    <row r="1025" spans="1:7" x14ac:dyDescent="0.25">
      <c r="A1025" s="31" t="s">
        <v>86</v>
      </c>
      <c r="B1025" s="28" t="s">
        <v>12</v>
      </c>
      <c r="C1025" s="28">
        <v>4</v>
      </c>
      <c r="D1025" s="28">
        <v>1</v>
      </c>
      <c r="E1025" s="28">
        <v>1</v>
      </c>
      <c r="F1025" s="28">
        <v>0</v>
      </c>
      <c r="G1025" s="33">
        <v>0</v>
      </c>
    </row>
    <row r="1026" spans="1:7" x14ac:dyDescent="0.25">
      <c r="A1026" s="29" t="s">
        <v>89</v>
      </c>
      <c r="B1026" s="30" t="s">
        <v>12</v>
      </c>
      <c r="C1026" s="30">
        <v>2</v>
      </c>
      <c r="D1026" s="30">
        <v>2</v>
      </c>
      <c r="E1026" s="30">
        <v>2</v>
      </c>
      <c r="F1026" s="30">
        <v>0</v>
      </c>
      <c r="G1026" s="32">
        <v>0</v>
      </c>
    </row>
    <row r="1027" spans="1:7" x14ac:dyDescent="0.25">
      <c r="A1027" s="31" t="s">
        <v>142</v>
      </c>
      <c r="B1027" s="28" t="s">
        <v>12</v>
      </c>
      <c r="C1027" s="28">
        <v>1</v>
      </c>
      <c r="D1027" s="28">
        <v>1</v>
      </c>
      <c r="E1027" s="28">
        <v>1</v>
      </c>
      <c r="F1027" s="28">
        <v>0</v>
      </c>
      <c r="G1027" s="33">
        <v>0</v>
      </c>
    </row>
    <row r="1028" spans="1:7" x14ac:dyDescent="0.25">
      <c r="A1028" s="31" t="s">
        <v>143</v>
      </c>
      <c r="B1028" s="28" t="s">
        <v>12</v>
      </c>
      <c r="C1028" s="28">
        <v>1</v>
      </c>
      <c r="D1028" s="28">
        <v>1</v>
      </c>
      <c r="E1028" s="28">
        <v>1</v>
      </c>
      <c r="F1028" s="28">
        <v>0</v>
      </c>
      <c r="G1028" s="33">
        <v>0</v>
      </c>
    </row>
    <row r="1029" spans="1:7" x14ac:dyDescent="0.25">
      <c r="A1029" s="29" t="s">
        <v>144</v>
      </c>
      <c r="B1029" s="30" t="s">
        <v>12</v>
      </c>
      <c r="C1029" s="30">
        <v>6</v>
      </c>
      <c r="D1029" s="30">
        <v>5</v>
      </c>
      <c r="E1029" s="30">
        <v>5</v>
      </c>
      <c r="F1029" s="30">
        <v>0</v>
      </c>
      <c r="G1029" s="32">
        <v>0</v>
      </c>
    </row>
    <row r="1030" spans="1:7" x14ac:dyDescent="0.25">
      <c r="A1030" s="29" t="s">
        <v>90</v>
      </c>
      <c r="B1030" s="30" t="s">
        <v>12</v>
      </c>
      <c r="C1030" s="30">
        <v>2</v>
      </c>
      <c r="D1030" s="30">
        <v>2</v>
      </c>
      <c r="E1030" s="30">
        <v>2</v>
      </c>
      <c r="F1030" s="30">
        <v>0</v>
      </c>
      <c r="G1030" s="32">
        <v>0</v>
      </c>
    </row>
    <row r="1031" spans="1:7" x14ac:dyDescent="0.25">
      <c r="A1031" s="31" t="s">
        <v>40</v>
      </c>
      <c r="B1031" s="28" t="s">
        <v>12</v>
      </c>
      <c r="C1031" s="28">
        <v>3</v>
      </c>
      <c r="D1031" s="28">
        <v>2</v>
      </c>
      <c r="E1031" s="28">
        <v>2</v>
      </c>
      <c r="F1031" s="28">
        <v>0</v>
      </c>
      <c r="G1031" s="33">
        <v>0</v>
      </c>
    </row>
    <row r="1032" spans="1:7" x14ac:dyDescent="0.25">
      <c r="A1032" s="31" t="s">
        <v>91</v>
      </c>
      <c r="B1032" s="28" t="s">
        <v>12</v>
      </c>
      <c r="C1032" s="28">
        <v>2</v>
      </c>
      <c r="D1032" s="28">
        <v>2</v>
      </c>
      <c r="E1032" s="28">
        <v>2</v>
      </c>
      <c r="F1032" s="28">
        <v>0</v>
      </c>
      <c r="G1032" s="33">
        <v>0</v>
      </c>
    </row>
    <row r="1033" spans="1:7" x14ac:dyDescent="0.25">
      <c r="A1033" s="29" t="s">
        <v>145</v>
      </c>
      <c r="B1033" s="30" t="s">
        <v>12</v>
      </c>
      <c r="C1033" s="30">
        <v>2</v>
      </c>
      <c r="D1033" s="30">
        <v>2</v>
      </c>
      <c r="E1033" s="30">
        <v>2</v>
      </c>
      <c r="F1033" s="30">
        <v>0</v>
      </c>
      <c r="G1033" s="32">
        <v>0</v>
      </c>
    </row>
    <row r="1034" spans="1:7" x14ac:dyDescent="0.25">
      <c r="A1034" s="29" t="s">
        <v>92</v>
      </c>
      <c r="B1034" s="30" t="s">
        <v>12</v>
      </c>
      <c r="C1034" s="30">
        <v>1</v>
      </c>
      <c r="D1034" s="30">
        <v>1</v>
      </c>
      <c r="E1034" s="30">
        <v>1</v>
      </c>
      <c r="F1034" s="30">
        <v>0</v>
      </c>
      <c r="G1034" s="32">
        <v>0</v>
      </c>
    </row>
    <row r="1035" spans="1:7" x14ac:dyDescent="0.25">
      <c r="A1035" s="31" t="s">
        <v>93</v>
      </c>
      <c r="B1035" s="28" t="s">
        <v>12</v>
      </c>
      <c r="C1035" s="28">
        <v>51</v>
      </c>
      <c r="D1035" s="28">
        <v>44</v>
      </c>
      <c r="E1035" s="28">
        <v>43</v>
      </c>
      <c r="F1035" s="28">
        <v>1</v>
      </c>
      <c r="G1035" s="33">
        <v>0</v>
      </c>
    </row>
    <row r="1036" spans="1:7" x14ac:dyDescent="0.25">
      <c r="A1036" s="31" t="s">
        <v>95</v>
      </c>
      <c r="B1036" s="28" t="s">
        <v>12</v>
      </c>
      <c r="C1036" s="28">
        <v>4</v>
      </c>
      <c r="D1036" s="28">
        <v>4</v>
      </c>
      <c r="E1036" s="28">
        <v>4</v>
      </c>
      <c r="F1036" s="28">
        <v>0</v>
      </c>
      <c r="G1036" s="33">
        <v>0</v>
      </c>
    </row>
    <row r="1037" spans="1:7" x14ac:dyDescent="0.25">
      <c r="A1037" s="29" t="s">
        <v>96</v>
      </c>
      <c r="B1037" s="30" t="s">
        <v>12</v>
      </c>
      <c r="C1037" s="30">
        <v>7</v>
      </c>
      <c r="D1037" s="30">
        <v>6</v>
      </c>
      <c r="E1037" s="30">
        <v>6</v>
      </c>
      <c r="F1037" s="30">
        <v>0</v>
      </c>
      <c r="G1037" s="32">
        <v>0</v>
      </c>
    </row>
    <row r="1038" spans="1:7" x14ac:dyDescent="0.25">
      <c r="A1038" s="29" t="s">
        <v>97</v>
      </c>
      <c r="B1038" s="30" t="s">
        <v>12</v>
      </c>
      <c r="C1038" s="30">
        <v>1</v>
      </c>
      <c r="D1038" s="30">
        <v>1</v>
      </c>
      <c r="E1038" s="30">
        <v>1</v>
      </c>
      <c r="F1038" s="30">
        <v>0</v>
      </c>
      <c r="G1038" s="32">
        <v>0</v>
      </c>
    </row>
    <row r="1039" spans="1:7" x14ac:dyDescent="0.25">
      <c r="A1039" s="29" t="s">
        <v>41</v>
      </c>
      <c r="B1039" s="30" t="s">
        <v>12</v>
      </c>
      <c r="C1039" s="30">
        <v>4</v>
      </c>
      <c r="D1039" s="30">
        <v>4</v>
      </c>
      <c r="E1039" s="30">
        <v>4</v>
      </c>
      <c r="F1039" s="30">
        <v>0</v>
      </c>
      <c r="G1039" s="32">
        <v>0</v>
      </c>
    </row>
    <row r="1040" spans="1:7" x14ac:dyDescent="0.25">
      <c r="A1040" s="31" t="s">
        <v>99</v>
      </c>
      <c r="B1040" s="28" t="s">
        <v>12</v>
      </c>
      <c r="C1040" s="28">
        <v>3</v>
      </c>
      <c r="D1040" s="28">
        <v>3</v>
      </c>
      <c r="E1040" s="28">
        <v>3</v>
      </c>
      <c r="F1040" s="28">
        <v>0</v>
      </c>
      <c r="G1040" s="33">
        <v>0</v>
      </c>
    </row>
    <row r="1041" spans="1:7" x14ac:dyDescent="0.25">
      <c r="A1041" s="29" t="s">
        <v>42</v>
      </c>
      <c r="B1041" s="30" t="s">
        <v>12</v>
      </c>
      <c r="C1041" s="30">
        <v>2</v>
      </c>
      <c r="D1041" s="30">
        <v>2</v>
      </c>
      <c r="E1041" s="30">
        <v>2</v>
      </c>
      <c r="F1041" s="30">
        <v>0</v>
      </c>
      <c r="G1041" s="32">
        <v>0</v>
      </c>
    </row>
    <row r="1042" spans="1:7" x14ac:dyDescent="0.25">
      <c r="A1042" s="31" t="s">
        <v>101</v>
      </c>
      <c r="B1042" s="28" t="s">
        <v>12</v>
      </c>
      <c r="C1042" s="28">
        <v>4</v>
      </c>
      <c r="D1042" s="28">
        <v>4</v>
      </c>
      <c r="E1042" s="28">
        <v>4</v>
      </c>
      <c r="F1042" s="28">
        <v>0</v>
      </c>
      <c r="G1042" s="33">
        <v>0</v>
      </c>
    </row>
    <row r="1043" spans="1:7" x14ac:dyDescent="0.25">
      <c r="A1043" s="29" t="s">
        <v>43</v>
      </c>
      <c r="B1043" s="30" t="s">
        <v>12</v>
      </c>
      <c r="C1043" s="30">
        <v>5</v>
      </c>
      <c r="D1043" s="30">
        <v>5</v>
      </c>
      <c r="E1043" s="30">
        <v>4</v>
      </c>
      <c r="F1043" s="30">
        <v>1</v>
      </c>
      <c r="G1043" s="32">
        <v>0</v>
      </c>
    </row>
    <row r="1044" spans="1:7" x14ac:dyDescent="0.25">
      <c r="A1044" s="31" t="s">
        <v>146</v>
      </c>
      <c r="B1044" s="28" t="s">
        <v>12</v>
      </c>
      <c r="C1044" s="28">
        <v>2</v>
      </c>
      <c r="D1044" s="28">
        <v>2</v>
      </c>
      <c r="E1044" s="28">
        <v>2</v>
      </c>
      <c r="F1044" s="28">
        <v>0</v>
      </c>
      <c r="G1044" s="33">
        <v>0</v>
      </c>
    </row>
    <row r="1045" spans="1:7" x14ac:dyDescent="0.25">
      <c r="A1045" s="31" t="s">
        <v>105</v>
      </c>
      <c r="B1045" s="28" t="s">
        <v>12</v>
      </c>
      <c r="C1045" s="28">
        <v>8</v>
      </c>
      <c r="D1045" s="28">
        <v>4</v>
      </c>
      <c r="E1045" s="28">
        <v>4</v>
      </c>
      <c r="F1045" s="28">
        <v>0</v>
      </c>
      <c r="G1045" s="33">
        <v>0</v>
      </c>
    </row>
    <row r="1046" spans="1:7" x14ac:dyDescent="0.25">
      <c r="A1046" s="29" t="s">
        <v>106</v>
      </c>
      <c r="B1046" s="30" t="s">
        <v>12</v>
      </c>
      <c r="C1046" s="30">
        <v>2</v>
      </c>
      <c r="D1046" s="30">
        <v>1</v>
      </c>
      <c r="E1046" s="30">
        <v>1</v>
      </c>
      <c r="F1046" s="30">
        <v>0</v>
      </c>
      <c r="G1046" s="32">
        <v>0</v>
      </c>
    </row>
    <row r="1047" spans="1:7" x14ac:dyDescent="0.25">
      <c r="A1047" s="31" t="s">
        <v>147</v>
      </c>
      <c r="B1047" s="28" t="s">
        <v>12</v>
      </c>
      <c r="C1047" s="28">
        <v>5</v>
      </c>
      <c r="D1047" s="28">
        <v>5</v>
      </c>
      <c r="E1047" s="28">
        <v>5</v>
      </c>
      <c r="F1047" s="28">
        <v>0</v>
      </c>
      <c r="G1047" s="33">
        <v>0</v>
      </c>
    </row>
    <row r="1048" spans="1:7" x14ac:dyDescent="0.25">
      <c r="A1048" s="31" t="s">
        <v>44</v>
      </c>
      <c r="B1048" s="28" t="s">
        <v>12</v>
      </c>
      <c r="C1048" s="28">
        <v>1</v>
      </c>
      <c r="D1048" s="28">
        <v>1</v>
      </c>
      <c r="E1048" s="28">
        <v>1</v>
      </c>
      <c r="F1048" s="28">
        <v>0</v>
      </c>
      <c r="G1048" s="33">
        <v>0</v>
      </c>
    </row>
    <row r="1049" spans="1:7" x14ac:dyDescent="0.25">
      <c r="A1049" s="29" t="s">
        <v>153</v>
      </c>
      <c r="B1049" s="30" t="s">
        <v>12</v>
      </c>
      <c r="C1049" s="30">
        <v>1</v>
      </c>
      <c r="D1049" s="30">
        <v>0</v>
      </c>
      <c r="E1049" s="30">
        <v>0</v>
      </c>
      <c r="F1049" s="30">
        <v>0</v>
      </c>
      <c r="G1049" s="32">
        <v>0</v>
      </c>
    </row>
    <row r="1050" spans="1:7" x14ac:dyDescent="0.25">
      <c r="A1050" s="29" t="s">
        <v>173</v>
      </c>
      <c r="B1050" s="30" t="s">
        <v>12</v>
      </c>
      <c r="C1050" s="30">
        <v>3</v>
      </c>
      <c r="D1050" s="30">
        <v>3</v>
      </c>
      <c r="E1050" s="30">
        <v>3</v>
      </c>
      <c r="F1050" s="30">
        <v>0</v>
      </c>
      <c r="G1050" s="32">
        <v>0</v>
      </c>
    </row>
    <row r="1051" spans="1:7" x14ac:dyDescent="0.25">
      <c r="A1051" s="31" t="s">
        <v>108</v>
      </c>
      <c r="B1051" s="28" t="s">
        <v>12</v>
      </c>
      <c r="C1051" s="28">
        <v>1</v>
      </c>
      <c r="D1051" s="28">
        <v>1</v>
      </c>
      <c r="E1051" s="28">
        <v>1</v>
      </c>
      <c r="F1051" s="28">
        <v>0</v>
      </c>
      <c r="G1051" s="33">
        <v>0</v>
      </c>
    </row>
    <row r="1052" spans="1:7" x14ac:dyDescent="0.25">
      <c r="A1052" s="31" t="s">
        <v>45</v>
      </c>
      <c r="B1052" s="28" t="s">
        <v>12</v>
      </c>
      <c r="C1052" s="28">
        <v>3</v>
      </c>
      <c r="D1052" s="28">
        <v>3</v>
      </c>
      <c r="E1052" s="28">
        <v>3</v>
      </c>
      <c r="F1052" s="28">
        <v>0</v>
      </c>
      <c r="G1052" s="33">
        <v>0</v>
      </c>
    </row>
    <row r="1053" spans="1:7" x14ac:dyDescent="0.25">
      <c r="A1053" s="31" t="s">
        <v>109</v>
      </c>
      <c r="B1053" s="28" t="s">
        <v>12</v>
      </c>
      <c r="C1053" s="28">
        <v>1</v>
      </c>
      <c r="D1053" s="28">
        <v>1</v>
      </c>
      <c r="E1053" s="28">
        <v>1</v>
      </c>
      <c r="F1053" s="28">
        <v>0</v>
      </c>
      <c r="G1053" s="33">
        <v>0</v>
      </c>
    </row>
    <row r="1054" spans="1:7" x14ac:dyDescent="0.25">
      <c r="A1054" s="29" t="s">
        <v>110</v>
      </c>
      <c r="B1054" s="30" t="s">
        <v>12</v>
      </c>
      <c r="C1054" s="30">
        <v>1</v>
      </c>
      <c r="D1054" s="30">
        <v>1</v>
      </c>
      <c r="E1054" s="30">
        <v>1</v>
      </c>
      <c r="F1054" s="30">
        <v>0</v>
      </c>
      <c r="G1054" s="32">
        <v>0</v>
      </c>
    </row>
    <row r="1055" spans="1:7" x14ac:dyDescent="0.25">
      <c r="A1055" s="29" t="s">
        <v>170</v>
      </c>
      <c r="B1055" s="30" t="s">
        <v>12</v>
      </c>
      <c r="C1055" s="30">
        <v>3</v>
      </c>
      <c r="D1055" s="30">
        <v>3</v>
      </c>
      <c r="E1055" s="30">
        <v>3</v>
      </c>
      <c r="F1055" s="30">
        <v>0</v>
      </c>
      <c r="G1055" s="32">
        <v>0</v>
      </c>
    </row>
    <row r="1056" spans="1:7" x14ac:dyDescent="0.25">
      <c r="A1056" s="29" t="s">
        <v>111</v>
      </c>
      <c r="B1056" s="30" t="s">
        <v>12</v>
      </c>
      <c r="C1056" s="30">
        <v>5</v>
      </c>
      <c r="D1056" s="30">
        <v>5</v>
      </c>
      <c r="E1056" s="30">
        <v>5</v>
      </c>
      <c r="F1056" s="30">
        <v>0</v>
      </c>
      <c r="G1056" s="32">
        <v>0</v>
      </c>
    </row>
    <row r="1057" spans="1:7" x14ac:dyDescent="0.25">
      <c r="A1057" s="29" t="s">
        <v>113</v>
      </c>
      <c r="B1057" s="30" t="s">
        <v>12</v>
      </c>
      <c r="C1057" s="30">
        <v>6</v>
      </c>
      <c r="D1057" s="30">
        <v>6</v>
      </c>
      <c r="E1057" s="30">
        <v>5</v>
      </c>
      <c r="F1057" s="30">
        <v>1</v>
      </c>
      <c r="G1057" s="32">
        <v>0</v>
      </c>
    </row>
    <row r="1058" spans="1:7" x14ac:dyDescent="0.25">
      <c r="A1058" s="31" t="s">
        <v>165</v>
      </c>
      <c r="B1058" s="28" t="s">
        <v>12</v>
      </c>
      <c r="C1058" s="28">
        <v>4</v>
      </c>
      <c r="D1058" s="28">
        <v>3</v>
      </c>
      <c r="E1058" s="28">
        <v>3</v>
      </c>
      <c r="F1058" s="28">
        <v>0</v>
      </c>
      <c r="G1058" s="33">
        <v>0</v>
      </c>
    </row>
    <row r="1059" spans="1:7" x14ac:dyDescent="0.25">
      <c r="A1059" s="29" t="s">
        <v>114</v>
      </c>
      <c r="B1059" s="30" t="s">
        <v>12</v>
      </c>
      <c r="C1059" s="30">
        <v>18</v>
      </c>
      <c r="D1059" s="30">
        <v>18</v>
      </c>
      <c r="E1059" s="30">
        <v>18</v>
      </c>
      <c r="F1059" s="30">
        <v>0</v>
      </c>
      <c r="G1059" s="32">
        <v>0</v>
      </c>
    </row>
    <row r="1060" spans="1:7" x14ac:dyDescent="0.25">
      <c r="A1060" s="29" t="s">
        <v>46</v>
      </c>
      <c r="B1060" s="30" t="s">
        <v>12</v>
      </c>
      <c r="C1060" s="30">
        <v>10</v>
      </c>
      <c r="D1060" s="30">
        <v>10</v>
      </c>
      <c r="E1060" s="30">
        <v>10</v>
      </c>
      <c r="F1060" s="30">
        <v>0</v>
      </c>
      <c r="G1060" s="32">
        <v>0</v>
      </c>
    </row>
    <row r="1061" spans="1:7" x14ac:dyDescent="0.25">
      <c r="A1061" s="29" t="s">
        <v>163</v>
      </c>
      <c r="B1061" s="30" t="s">
        <v>12</v>
      </c>
      <c r="C1061" s="30">
        <v>3</v>
      </c>
      <c r="D1061" s="30">
        <v>3</v>
      </c>
      <c r="E1061" s="30">
        <v>3</v>
      </c>
      <c r="F1061" s="30">
        <v>0</v>
      </c>
      <c r="G1061" s="32">
        <v>0</v>
      </c>
    </row>
    <row r="1062" spans="1:7" x14ac:dyDescent="0.25">
      <c r="A1062" s="31" t="s">
        <v>117</v>
      </c>
      <c r="B1062" s="28" t="s">
        <v>12</v>
      </c>
      <c r="C1062" s="28">
        <v>1</v>
      </c>
      <c r="D1062" s="28">
        <v>1</v>
      </c>
      <c r="E1062" s="28">
        <v>1</v>
      </c>
      <c r="F1062" s="28">
        <v>0</v>
      </c>
      <c r="G1062" s="33">
        <v>0</v>
      </c>
    </row>
    <row r="1063" spans="1:7" x14ac:dyDescent="0.25">
      <c r="A1063" s="29" t="s">
        <v>118</v>
      </c>
      <c r="B1063" s="30" t="s">
        <v>12</v>
      </c>
      <c r="C1063" s="30">
        <v>4</v>
      </c>
      <c r="D1063" s="30">
        <v>4</v>
      </c>
      <c r="E1063" s="30">
        <v>4</v>
      </c>
      <c r="F1063" s="30">
        <v>0</v>
      </c>
      <c r="G1063" s="32">
        <v>0</v>
      </c>
    </row>
    <row r="1064" spans="1:7" x14ac:dyDescent="0.25">
      <c r="A1064" s="31" t="s">
        <v>149</v>
      </c>
      <c r="B1064" s="28" t="s">
        <v>12</v>
      </c>
      <c r="C1064" s="28">
        <v>10</v>
      </c>
      <c r="D1064" s="28">
        <v>10</v>
      </c>
      <c r="E1064" s="28">
        <v>10</v>
      </c>
      <c r="F1064" s="28">
        <v>0</v>
      </c>
      <c r="G1064" s="33">
        <v>0</v>
      </c>
    </row>
    <row r="1065" spans="1:7" x14ac:dyDescent="0.25">
      <c r="A1065" s="29" t="s">
        <v>150</v>
      </c>
      <c r="B1065" s="30" t="s">
        <v>12</v>
      </c>
      <c r="C1065" s="30">
        <v>2</v>
      </c>
      <c r="D1065" s="30">
        <v>2</v>
      </c>
      <c r="E1065" s="30">
        <v>2</v>
      </c>
      <c r="F1065" s="30">
        <v>0</v>
      </c>
      <c r="G1065" s="32">
        <v>0</v>
      </c>
    </row>
    <row r="1066" spans="1:7" x14ac:dyDescent="0.25">
      <c r="A1066" s="29" t="s">
        <v>119</v>
      </c>
      <c r="B1066" s="30" t="s">
        <v>12</v>
      </c>
      <c r="C1066" s="30">
        <v>1</v>
      </c>
      <c r="D1066" s="30">
        <v>1</v>
      </c>
      <c r="E1066" s="30">
        <v>1</v>
      </c>
      <c r="F1066" s="30">
        <v>0</v>
      </c>
      <c r="G1066" s="32">
        <v>0</v>
      </c>
    </row>
    <row r="1067" spans="1:7" x14ac:dyDescent="0.25">
      <c r="A1067" s="31" t="s">
        <v>120</v>
      </c>
      <c r="B1067" s="28" t="s">
        <v>12</v>
      </c>
      <c r="C1067" s="28">
        <v>4</v>
      </c>
      <c r="D1067" s="28">
        <v>3</v>
      </c>
      <c r="E1067" s="28">
        <v>3</v>
      </c>
      <c r="F1067" s="28">
        <v>0</v>
      </c>
      <c r="G1067" s="33">
        <v>0</v>
      </c>
    </row>
    <row r="1068" spans="1:7" x14ac:dyDescent="0.25">
      <c r="A1068" s="29" t="s">
        <v>121</v>
      </c>
      <c r="B1068" s="30" t="s">
        <v>12</v>
      </c>
      <c r="C1068" s="30">
        <v>1</v>
      </c>
      <c r="D1068" s="30">
        <v>1</v>
      </c>
      <c r="E1068" s="30">
        <v>1</v>
      </c>
      <c r="F1068" s="30">
        <v>0</v>
      </c>
      <c r="G1068" s="32">
        <v>0</v>
      </c>
    </row>
    <row r="1069" spans="1:7" x14ac:dyDescent="0.25">
      <c r="A1069" s="31" t="s">
        <v>164</v>
      </c>
      <c r="B1069" s="28" t="s">
        <v>12</v>
      </c>
      <c r="C1069" s="28">
        <v>30</v>
      </c>
      <c r="D1069" s="28">
        <v>28</v>
      </c>
      <c r="E1069" s="28">
        <v>28</v>
      </c>
      <c r="F1069" s="28">
        <v>0</v>
      </c>
      <c r="G1069" s="33">
        <v>0</v>
      </c>
    </row>
    <row r="1070" spans="1:7" x14ac:dyDescent="0.25">
      <c r="A1070" s="31" t="s">
        <v>166</v>
      </c>
      <c r="B1070" s="28" t="s">
        <v>12</v>
      </c>
      <c r="C1070" s="28">
        <v>1</v>
      </c>
      <c r="D1070" s="28">
        <v>1</v>
      </c>
      <c r="E1070" s="28">
        <v>1</v>
      </c>
      <c r="F1070" s="28">
        <v>0</v>
      </c>
      <c r="G1070" s="33">
        <v>0</v>
      </c>
    </row>
    <row r="1071" spans="1:7" x14ac:dyDescent="0.25">
      <c r="A1071" s="29" t="s">
        <v>123</v>
      </c>
      <c r="B1071" s="30" t="s">
        <v>12</v>
      </c>
      <c r="C1071" s="30">
        <v>2</v>
      </c>
      <c r="D1071" s="30">
        <v>2</v>
      </c>
      <c r="E1071" s="30">
        <v>2</v>
      </c>
      <c r="F1071" s="30">
        <v>0</v>
      </c>
      <c r="G1071" s="32">
        <v>0</v>
      </c>
    </row>
    <row r="1072" spans="1:7" x14ac:dyDescent="0.25">
      <c r="A1072" s="29" t="s">
        <v>124</v>
      </c>
      <c r="B1072" s="30" t="s">
        <v>12</v>
      </c>
      <c r="C1072" s="30">
        <v>2</v>
      </c>
      <c r="D1072" s="30">
        <v>2</v>
      </c>
      <c r="E1072" s="30">
        <v>2</v>
      </c>
      <c r="F1072" s="30">
        <v>0</v>
      </c>
      <c r="G1072" s="32">
        <v>0</v>
      </c>
    </row>
    <row r="1073" spans="1:7" x14ac:dyDescent="0.25">
      <c r="A1073" s="31" t="s">
        <v>126</v>
      </c>
      <c r="B1073" s="28" t="s">
        <v>12</v>
      </c>
      <c r="C1073" s="28">
        <v>8</v>
      </c>
      <c r="D1073" s="28">
        <v>8</v>
      </c>
      <c r="E1073" s="28">
        <v>8</v>
      </c>
      <c r="F1073" s="28">
        <v>0</v>
      </c>
      <c r="G1073" s="33">
        <v>0</v>
      </c>
    </row>
    <row r="1074" spans="1:7" x14ac:dyDescent="0.25">
      <c r="A1074" s="31" t="s">
        <v>127</v>
      </c>
      <c r="B1074" s="28" t="s">
        <v>12</v>
      </c>
      <c r="C1074" s="28">
        <v>5</v>
      </c>
      <c r="D1074" s="28">
        <v>5</v>
      </c>
      <c r="E1074" s="28">
        <v>5</v>
      </c>
      <c r="F1074" s="28">
        <v>0</v>
      </c>
      <c r="G1074" s="33">
        <v>0</v>
      </c>
    </row>
    <row r="1075" spans="1:7" x14ac:dyDescent="0.25">
      <c r="A1075" s="31" t="s">
        <v>128</v>
      </c>
      <c r="B1075" s="28" t="s">
        <v>12</v>
      </c>
      <c r="C1075" s="28">
        <v>4</v>
      </c>
      <c r="D1075" s="28">
        <v>4</v>
      </c>
      <c r="E1075" s="28">
        <v>4</v>
      </c>
      <c r="F1075" s="28">
        <v>0</v>
      </c>
      <c r="G1075" s="33">
        <v>0</v>
      </c>
    </row>
    <row r="1076" spans="1:7" x14ac:dyDescent="0.25">
      <c r="A1076" s="29" t="s">
        <v>47</v>
      </c>
      <c r="B1076" s="30" t="s">
        <v>12</v>
      </c>
      <c r="C1076" s="30">
        <v>24</v>
      </c>
      <c r="D1076" s="30">
        <v>22</v>
      </c>
      <c r="E1076" s="30">
        <v>22</v>
      </c>
      <c r="F1076" s="30">
        <v>0</v>
      </c>
      <c r="G1076" s="32">
        <v>0</v>
      </c>
    </row>
    <row r="1077" spans="1:7" x14ac:dyDescent="0.25">
      <c r="A1077" s="31" t="s">
        <v>48</v>
      </c>
      <c r="B1077" s="28" t="s">
        <v>12</v>
      </c>
      <c r="C1077" s="28">
        <v>4</v>
      </c>
      <c r="D1077" s="28">
        <v>4</v>
      </c>
      <c r="E1077" s="28">
        <v>4</v>
      </c>
      <c r="F1077" s="28">
        <v>0</v>
      </c>
      <c r="G1077" s="33">
        <v>0</v>
      </c>
    </row>
    <row r="1078" spans="1:7" x14ac:dyDescent="0.25">
      <c r="A1078" s="29" t="s">
        <v>179</v>
      </c>
      <c r="B1078" s="30" t="s">
        <v>12</v>
      </c>
      <c r="C1078" s="30">
        <v>7</v>
      </c>
      <c r="D1078" s="30">
        <v>7</v>
      </c>
      <c r="E1078" s="30">
        <v>7</v>
      </c>
      <c r="F1078" s="30">
        <v>0</v>
      </c>
      <c r="G1078" s="32">
        <v>0</v>
      </c>
    </row>
    <row r="1079" spans="1:7" x14ac:dyDescent="0.25">
      <c r="A1079" s="31" t="s">
        <v>130</v>
      </c>
      <c r="B1079" s="28" t="s">
        <v>12</v>
      </c>
      <c r="C1079" s="28">
        <v>2</v>
      </c>
      <c r="D1079" s="28">
        <v>2</v>
      </c>
      <c r="E1079" s="28">
        <v>2</v>
      </c>
      <c r="F1079" s="28">
        <v>0</v>
      </c>
      <c r="G1079" s="33">
        <v>0</v>
      </c>
    </row>
    <row r="1080" spans="1:7" x14ac:dyDescent="0.25">
      <c r="A1080" s="31" t="s">
        <v>172</v>
      </c>
      <c r="B1080" s="28" t="s">
        <v>12</v>
      </c>
      <c r="C1080" s="28">
        <v>2</v>
      </c>
      <c r="D1080" s="28">
        <v>2</v>
      </c>
      <c r="E1080" s="28">
        <v>2</v>
      </c>
      <c r="F1080" s="28">
        <v>0</v>
      </c>
      <c r="G1080" s="33">
        <v>0</v>
      </c>
    </row>
    <row r="1081" spans="1:7" x14ac:dyDescent="0.25">
      <c r="A1081" s="29" t="s">
        <v>49</v>
      </c>
      <c r="B1081" s="30" t="s">
        <v>12</v>
      </c>
      <c r="C1081" s="30">
        <v>2</v>
      </c>
      <c r="D1081" s="30">
        <v>2</v>
      </c>
      <c r="E1081" s="30">
        <v>2</v>
      </c>
      <c r="F1081" s="30">
        <v>0</v>
      </c>
      <c r="G1081" s="32">
        <v>0</v>
      </c>
    </row>
    <row r="1082" spans="1:7" x14ac:dyDescent="0.25">
      <c r="A1082" s="31" t="s">
        <v>131</v>
      </c>
      <c r="B1082" s="28" t="s">
        <v>12</v>
      </c>
      <c r="C1082" s="28">
        <v>7</v>
      </c>
      <c r="D1082" s="28">
        <v>6</v>
      </c>
      <c r="E1082" s="28">
        <v>6</v>
      </c>
      <c r="F1082" s="28">
        <v>0</v>
      </c>
      <c r="G1082" s="33">
        <v>0</v>
      </c>
    </row>
    <row r="1083" spans="1:7" x14ac:dyDescent="0.25">
      <c r="A1083" s="31" t="s">
        <v>152</v>
      </c>
      <c r="B1083" s="28" t="s">
        <v>12</v>
      </c>
      <c r="C1083" s="28">
        <v>2</v>
      </c>
      <c r="D1083" s="28">
        <v>2</v>
      </c>
      <c r="E1083" s="28">
        <v>2</v>
      </c>
      <c r="F1083" s="28">
        <v>0</v>
      </c>
      <c r="G1083" s="33">
        <v>0</v>
      </c>
    </row>
    <row r="1084" spans="1:7" x14ac:dyDescent="0.25">
      <c r="A1084" s="29" t="s">
        <v>132</v>
      </c>
      <c r="B1084" s="30" t="s">
        <v>12</v>
      </c>
      <c r="C1084" s="30">
        <v>1</v>
      </c>
      <c r="D1084" s="30">
        <v>1</v>
      </c>
      <c r="E1084" s="30">
        <v>1</v>
      </c>
      <c r="F1084" s="30">
        <v>0</v>
      </c>
      <c r="G1084" s="32">
        <v>0</v>
      </c>
    </row>
    <row r="1085" spans="1:7" x14ac:dyDescent="0.25">
      <c r="A1085" s="31" t="s">
        <v>133</v>
      </c>
      <c r="B1085" s="28" t="s">
        <v>12</v>
      </c>
      <c r="C1085" s="28">
        <v>11</v>
      </c>
      <c r="D1085" s="28">
        <v>11</v>
      </c>
      <c r="E1085" s="28">
        <v>11</v>
      </c>
      <c r="F1085" s="28">
        <v>0</v>
      </c>
      <c r="G1085" s="33">
        <v>0</v>
      </c>
    </row>
    <row r="1086" spans="1:7" x14ac:dyDescent="0.25">
      <c r="A1086" s="29" t="s">
        <v>134</v>
      </c>
      <c r="B1086" s="30" t="s">
        <v>12</v>
      </c>
      <c r="C1086" s="30">
        <v>29</v>
      </c>
      <c r="D1086" s="30">
        <v>25</v>
      </c>
      <c r="E1086" s="30">
        <v>25</v>
      </c>
      <c r="F1086" s="30">
        <v>0</v>
      </c>
      <c r="G1086" s="32">
        <v>0</v>
      </c>
    </row>
    <row r="1087" spans="1:7" x14ac:dyDescent="0.25">
      <c r="A1087" s="31" t="s">
        <v>135</v>
      </c>
      <c r="B1087" s="28" t="s">
        <v>12</v>
      </c>
      <c r="C1087" s="28">
        <v>3</v>
      </c>
      <c r="D1087" s="28">
        <v>3</v>
      </c>
      <c r="E1087" s="28">
        <v>3</v>
      </c>
      <c r="F1087" s="28">
        <v>0</v>
      </c>
      <c r="G1087" s="33">
        <v>0</v>
      </c>
    </row>
    <row r="1088" spans="1:7" x14ac:dyDescent="0.25">
      <c r="A1088" s="29" t="s">
        <v>174</v>
      </c>
      <c r="B1088" s="30" t="s">
        <v>13</v>
      </c>
      <c r="C1088" s="30">
        <v>10</v>
      </c>
      <c r="D1088" s="30">
        <v>7</v>
      </c>
      <c r="E1088" s="30">
        <v>4</v>
      </c>
      <c r="F1088" s="30">
        <v>3</v>
      </c>
      <c r="G1088" s="32">
        <v>0</v>
      </c>
    </row>
    <row r="1089" spans="1:7" x14ac:dyDescent="0.25">
      <c r="A1089" s="29" t="s">
        <v>25</v>
      </c>
      <c r="B1089" s="30" t="s">
        <v>13</v>
      </c>
      <c r="C1089" s="30">
        <v>4</v>
      </c>
      <c r="D1089" s="30">
        <v>2</v>
      </c>
      <c r="E1089" s="30">
        <v>2</v>
      </c>
      <c r="F1089" s="30">
        <v>0</v>
      </c>
      <c r="G1089" s="32">
        <v>0</v>
      </c>
    </row>
    <row r="1090" spans="1:7" x14ac:dyDescent="0.25">
      <c r="A1090" s="31" t="s">
        <v>50</v>
      </c>
      <c r="B1090" s="28" t="s">
        <v>13</v>
      </c>
      <c r="C1090" s="28">
        <v>6</v>
      </c>
      <c r="D1090" s="28">
        <v>5</v>
      </c>
      <c r="E1090" s="28">
        <v>3</v>
      </c>
      <c r="F1090" s="28">
        <v>2</v>
      </c>
      <c r="G1090" s="33">
        <v>0</v>
      </c>
    </row>
    <row r="1091" spans="1:7" x14ac:dyDescent="0.25">
      <c r="A1091" s="31" t="s">
        <v>168</v>
      </c>
      <c r="B1091" s="28" t="s">
        <v>13</v>
      </c>
      <c r="C1091" s="28">
        <v>6</v>
      </c>
      <c r="D1091" s="28">
        <v>5</v>
      </c>
      <c r="E1091" s="28">
        <v>5</v>
      </c>
      <c r="F1091" s="28">
        <v>0</v>
      </c>
      <c r="G1091" s="33">
        <v>0</v>
      </c>
    </row>
    <row r="1092" spans="1:7" x14ac:dyDescent="0.25">
      <c r="A1092" s="29" t="s">
        <v>167</v>
      </c>
      <c r="B1092" s="30" t="s">
        <v>13</v>
      </c>
      <c r="C1092" s="30">
        <v>1</v>
      </c>
      <c r="D1092" s="30">
        <v>0</v>
      </c>
      <c r="E1092" s="30">
        <v>0</v>
      </c>
      <c r="F1092" s="30">
        <v>0</v>
      </c>
      <c r="G1092" s="32">
        <v>0</v>
      </c>
    </row>
    <row r="1093" spans="1:7" x14ac:dyDescent="0.25">
      <c r="A1093" s="29" t="s">
        <v>52</v>
      </c>
      <c r="B1093" s="30" t="s">
        <v>13</v>
      </c>
      <c r="C1093" s="30">
        <v>2</v>
      </c>
      <c r="D1093" s="30">
        <v>2</v>
      </c>
      <c r="E1093" s="30">
        <v>1</v>
      </c>
      <c r="F1093" s="30">
        <v>1</v>
      </c>
      <c r="G1093" s="32">
        <v>0</v>
      </c>
    </row>
    <row r="1094" spans="1:7" x14ac:dyDescent="0.25">
      <c r="A1094" s="29" t="s">
        <v>53</v>
      </c>
      <c r="B1094" s="30" t="s">
        <v>13</v>
      </c>
      <c r="C1094" s="30">
        <v>4</v>
      </c>
      <c r="D1094" s="30">
        <v>2</v>
      </c>
      <c r="E1094" s="30">
        <v>1</v>
      </c>
      <c r="F1094" s="30">
        <v>1</v>
      </c>
      <c r="G1094" s="32">
        <v>0</v>
      </c>
    </row>
    <row r="1095" spans="1:7" x14ac:dyDescent="0.25">
      <c r="A1095" s="29" t="s">
        <v>26</v>
      </c>
      <c r="B1095" s="30" t="s">
        <v>13</v>
      </c>
      <c r="C1095" s="30">
        <v>9</v>
      </c>
      <c r="D1095" s="30">
        <v>3</v>
      </c>
      <c r="E1095" s="30">
        <v>2</v>
      </c>
      <c r="F1095" s="30">
        <v>1</v>
      </c>
      <c r="G1095" s="32">
        <v>0</v>
      </c>
    </row>
    <row r="1096" spans="1:7" x14ac:dyDescent="0.25">
      <c r="A1096" s="29" t="s">
        <v>54</v>
      </c>
      <c r="B1096" s="30" t="s">
        <v>13</v>
      </c>
      <c r="C1096" s="30">
        <v>2</v>
      </c>
      <c r="D1096" s="30">
        <v>1</v>
      </c>
      <c r="E1096" s="30">
        <v>0</v>
      </c>
      <c r="F1096" s="30">
        <v>1</v>
      </c>
      <c r="G1096" s="32">
        <v>0</v>
      </c>
    </row>
    <row r="1097" spans="1:7" x14ac:dyDescent="0.25">
      <c r="A1097" s="29" t="s">
        <v>27</v>
      </c>
      <c r="B1097" s="30" t="s">
        <v>13</v>
      </c>
      <c r="C1097" s="30">
        <v>76</v>
      </c>
      <c r="D1097" s="30">
        <v>59</v>
      </c>
      <c r="E1097" s="30">
        <v>47</v>
      </c>
      <c r="F1097" s="30">
        <v>12</v>
      </c>
      <c r="G1097" s="32">
        <v>0</v>
      </c>
    </row>
    <row r="1098" spans="1:7" x14ac:dyDescent="0.25">
      <c r="A1098" s="29" t="s">
        <v>169</v>
      </c>
      <c r="B1098" s="30" t="s">
        <v>13</v>
      </c>
      <c r="C1098" s="30">
        <v>2</v>
      </c>
      <c r="D1098" s="30">
        <v>1</v>
      </c>
      <c r="E1098" s="30">
        <v>0</v>
      </c>
      <c r="F1098" s="30">
        <v>1</v>
      </c>
      <c r="G1098" s="32">
        <v>0</v>
      </c>
    </row>
    <row r="1099" spans="1:7" x14ac:dyDescent="0.25">
      <c r="A1099" s="31" t="s">
        <v>24</v>
      </c>
      <c r="B1099" s="28" t="s">
        <v>13</v>
      </c>
      <c r="C1099" s="28">
        <v>84</v>
      </c>
      <c r="D1099" s="28">
        <v>60</v>
      </c>
      <c r="E1099" s="28">
        <v>41</v>
      </c>
      <c r="F1099" s="28">
        <v>19</v>
      </c>
      <c r="G1099" s="33">
        <v>0</v>
      </c>
    </row>
    <row r="1100" spans="1:7" x14ac:dyDescent="0.25">
      <c r="A1100" s="29" t="s">
        <v>28</v>
      </c>
      <c r="B1100" s="30" t="s">
        <v>13</v>
      </c>
      <c r="C1100" s="30">
        <v>13</v>
      </c>
      <c r="D1100" s="30">
        <v>13</v>
      </c>
      <c r="E1100" s="30">
        <v>7</v>
      </c>
      <c r="F1100" s="30">
        <v>6</v>
      </c>
      <c r="G1100" s="32">
        <v>0</v>
      </c>
    </row>
    <row r="1101" spans="1:7" x14ac:dyDescent="0.25">
      <c r="A1101" s="31" t="s">
        <v>29</v>
      </c>
      <c r="B1101" s="28" t="s">
        <v>13</v>
      </c>
      <c r="C1101" s="28">
        <v>1</v>
      </c>
      <c r="D1101" s="28">
        <v>1</v>
      </c>
      <c r="E1101" s="28">
        <v>1</v>
      </c>
      <c r="F1101" s="28">
        <v>0</v>
      </c>
      <c r="G1101" s="33">
        <v>0</v>
      </c>
    </row>
    <row r="1102" spans="1:7" x14ac:dyDescent="0.25">
      <c r="A1102" s="31" t="s">
        <v>30</v>
      </c>
      <c r="B1102" s="28" t="s">
        <v>13</v>
      </c>
      <c r="C1102" s="28">
        <v>5</v>
      </c>
      <c r="D1102" s="28">
        <v>5</v>
      </c>
      <c r="E1102" s="28">
        <v>2</v>
      </c>
      <c r="F1102" s="28">
        <v>3</v>
      </c>
      <c r="G1102" s="33">
        <v>0</v>
      </c>
    </row>
    <row r="1103" spans="1:7" x14ac:dyDescent="0.25">
      <c r="A1103" s="31" t="s">
        <v>56</v>
      </c>
      <c r="B1103" s="28" t="s">
        <v>13</v>
      </c>
      <c r="C1103" s="28">
        <v>5</v>
      </c>
      <c r="D1103" s="28">
        <v>4</v>
      </c>
      <c r="E1103" s="28">
        <v>3</v>
      </c>
      <c r="F1103" s="28">
        <v>1</v>
      </c>
      <c r="G1103" s="33">
        <v>0</v>
      </c>
    </row>
    <row r="1104" spans="1:7" x14ac:dyDescent="0.25">
      <c r="A1104" s="29" t="s">
        <v>31</v>
      </c>
      <c r="B1104" s="30" t="s">
        <v>13</v>
      </c>
      <c r="C1104" s="30">
        <v>11</v>
      </c>
      <c r="D1104" s="30">
        <v>10</v>
      </c>
      <c r="E1104" s="30">
        <v>10</v>
      </c>
      <c r="F1104" s="30">
        <v>0</v>
      </c>
      <c r="G1104" s="32">
        <v>1</v>
      </c>
    </row>
    <row r="1105" spans="1:7" x14ac:dyDescent="0.25">
      <c r="A1105" s="29" t="s">
        <v>57</v>
      </c>
      <c r="B1105" s="30" t="s">
        <v>13</v>
      </c>
      <c r="C1105" s="30">
        <v>22</v>
      </c>
      <c r="D1105" s="30">
        <v>18</v>
      </c>
      <c r="E1105" s="30">
        <v>15</v>
      </c>
      <c r="F1105" s="30">
        <v>3</v>
      </c>
      <c r="G1105" s="32">
        <v>0</v>
      </c>
    </row>
    <row r="1106" spans="1:7" x14ac:dyDescent="0.25">
      <c r="A1106" s="31" t="s">
        <v>58</v>
      </c>
      <c r="B1106" s="28" t="s">
        <v>13</v>
      </c>
      <c r="C1106" s="28">
        <v>23</v>
      </c>
      <c r="D1106" s="28">
        <v>21</v>
      </c>
      <c r="E1106" s="28">
        <v>21</v>
      </c>
      <c r="F1106" s="28">
        <v>0</v>
      </c>
      <c r="G1106" s="33">
        <v>0</v>
      </c>
    </row>
    <row r="1107" spans="1:7" x14ac:dyDescent="0.25">
      <c r="A1107" s="31" t="s">
        <v>176</v>
      </c>
      <c r="B1107" s="28" t="s">
        <v>13</v>
      </c>
      <c r="C1107" s="28">
        <v>6</v>
      </c>
      <c r="D1107" s="28">
        <v>3</v>
      </c>
      <c r="E1107" s="28">
        <v>1</v>
      </c>
      <c r="F1107" s="28">
        <v>2</v>
      </c>
      <c r="G1107" s="33">
        <v>0</v>
      </c>
    </row>
    <row r="1108" spans="1:7" x14ac:dyDescent="0.25">
      <c r="A1108" s="31" t="s">
        <v>32</v>
      </c>
      <c r="B1108" s="28" t="s">
        <v>13</v>
      </c>
      <c r="C1108" s="28">
        <v>13</v>
      </c>
      <c r="D1108" s="28">
        <v>11</v>
      </c>
      <c r="E1108" s="28">
        <v>7</v>
      </c>
      <c r="F1108" s="28">
        <v>4</v>
      </c>
      <c r="G1108" s="33">
        <v>0</v>
      </c>
    </row>
    <row r="1109" spans="1:7" x14ac:dyDescent="0.25">
      <c r="A1109" s="31" t="s">
        <v>220</v>
      </c>
      <c r="B1109" s="28" t="s">
        <v>13</v>
      </c>
      <c r="C1109" s="28">
        <v>150</v>
      </c>
      <c r="D1109" s="28">
        <v>103</v>
      </c>
      <c r="E1109" s="28">
        <v>33</v>
      </c>
      <c r="F1109" s="28">
        <v>70</v>
      </c>
      <c r="G1109" s="33">
        <v>0</v>
      </c>
    </row>
    <row r="1110" spans="1:7" x14ac:dyDescent="0.25">
      <c r="A1110" s="29" t="s">
        <v>189</v>
      </c>
      <c r="B1110" s="30" t="s">
        <v>13</v>
      </c>
      <c r="C1110" s="30">
        <v>3</v>
      </c>
      <c r="D1110" s="30">
        <v>3</v>
      </c>
      <c r="E1110" s="30">
        <v>1</v>
      </c>
      <c r="F1110" s="30">
        <v>2</v>
      </c>
      <c r="G1110" s="32">
        <v>0</v>
      </c>
    </row>
    <row r="1111" spans="1:7" x14ac:dyDescent="0.25">
      <c r="A1111" s="29" t="s">
        <v>180</v>
      </c>
      <c r="B1111" s="30" t="s">
        <v>13</v>
      </c>
      <c r="C1111" s="30">
        <v>24</v>
      </c>
      <c r="D1111" s="30">
        <v>9</v>
      </c>
      <c r="E1111" s="30">
        <v>9</v>
      </c>
      <c r="F1111" s="30">
        <v>0</v>
      </c>
      <c r="G1111" s="32">
        <v>0</v>
      </c>
    </row>
    <row r="1112" spans="1:7" x14ac:dyDescent="0.25">
      <c r="A1112" s="29" t="s">
        <v>59</v>
      </c>
      <c r="B1112" s="30" t="s">
        <v>13</v>
      </c>
      <c r="C1112" s="30">
        <v>4</v>
      </c>
      <c r="D1112" s="30">
        <v>2</v>
      </c>
      <c r="E1112" s="30">
        <v>2</v>
      </c>
      <c r="F1112" s="30">
        <v>0</v>
      </c>
      <c r="G1112" s="32">
        <v>0</v>
      </c>
    </row>
    <row r="1113" spans="1:7" x14ac:dyDescent="0.25">
      <c r="A1113" s="29" t="s">
        <v>60</v>
      </c>
      <c r="B1113" s="30" t="s">
        <v>13</v>
      </c>
      <c r="C1113" s="30">
        <v>10</v>
      </c>
      <c r="D1113" s="30">
        <v>7</v>
      </c>
      <c r="E1113" s="30">
        <v>3</v>
      </c>
      <c r="F1113" s="30">
        <v>4</v>
      </c>
      <c r="G1113" s="32">
        <v>0</v>
      </c>
    </row>
    <row r="1114" spans="1:7" x14ac:dyDescent="0.25">
      <c r="A1114" s="29" t="s">
        <v>184</v>
      </c>
      <c r="B1114" s="30" t="s">
        <v>13</v>
      </c>
      <c r="C1114" s="30">
        <v>37</v>
      </c>
      <c r="D1114" s="30">
        <v>17</v>
      </c>
      <c r="E1114" s="30">
        <v>12</v>
      </c>
      <c r="F1114" s="30">
        <v>5</v>
      </c>
      <c r="G1114" s="32">
        <v>16</v>
      </c>
    </row>
    <row r="1115" spans="1:7" x14ac:dyDescent="0.25">
      <c r="A1115" s="31" t="s">
        <v>182</v>
      </c>
      <c r="B1115" s="28" t="s">
        <v>13</v>
      </c>
      <c r="C1115" s="28">
        <v>25</v>
      </c>
      <c r="D1115" s="28">
        <v>12</v>
      </c>
      <c r="E1115" s="28">
        <v>11</v>
      </c>
      <c r="F1115" s="28">
        <v>1</v>
      </c>
      <c r="G1115" s="33">
        <v>0</v>
      </c>
    </row>
    <row r="1116" spans="1:7" x14ac:dyDescent="0.25">
      <c r="A1116" s="31" t="s">
        <v>188</v>
      </c>
      <c r="B1116" s="28" t="s">
        <v>13</v>
      </c>
      <c r="C1116" s="28">
        <v>15</v>
      </c>
      <c r="D1116" s="28">
        <v>11</v>
      </c>
      <c r="E1116" s="28">
        <v>6</v>
      </c>
      <c r="F1116" s="28">
        <v>5</v>
      </c>
      <c r="G1116" s="33">
        <v>1</v>
      </c>
    </row>
    <row r="1117" spans="1:7" x14ac:dyDescent="0.25">
      <c r="A1117" s="31" t="s">
        <v>61</v>
      </c>
      <c r="B1117" s="28" t="s">
        <v>13</v>
      </c>
      <c r="C1117" s="28">
        <v>2</v>
      </c>
      <c r="D1117" s="28">
        <v>2</v>
      </c>
      <c r="E1117" s="28">
        <v>0</v>
      </c>
      <c r="F1117" s="28">
        <v>2</v>
      </c>
      <c r="G1117" s="33">
        <v>0</v>
      </c>
    </row>
    <row r="1118" spans="1:7" x14ac:dyDescent="0.25">
      <c r="A1118" s="29" t="s">
        <v>181</v>
      </c>
      <c r="B1118" s="30" t="s">
        <v>13</v>
      </c>
      <c r="C1118" s="30">
        <v>39</v>
      </c>
      <c r="D1118" s="30">
        <v>28</v>
      </c>
      <c r="E1118" s="30">
        <v>25</v>
      </c>
      <c r="F1118" s="30">
        <v>3</v>
      </c>
      <c r="G1118" s="32">
        <v>0</v>
      </c>
    </row>
    <row r="1119" spans="1:7" x14ac:dyDescent="0.25">
      <c r="A1119" s="31" t="s">
        <v>62</v>
      </c>
      <c r="B1119" s="28" t="s">
        <v>13</v>
      </c>
      <c r="C1119" s="28">
        <v>1</v>
      </c>
      <c r="D1119" s="28">
        <v>1</v>
      </c>
      <c r="E1119" s="28">
        <v>0</v>
      </c>
      <c r="F1119" s="28">
        <v>1</v>
      </c>
      <c r="G1119" s="33">
        <v>0</v>
      </c>
    </row>
    <row r="1120" spans="1:7" x14ac:dyDescent="0.25">
      <c r="A1120" s="31" t="s">
        <v>187</v>
      </c>
      <c r="B1120" s="28" t="s">
        <v>13</v>
      </c>
      <c r="C1120" s="28">
        <v>2</v>
      </c>
      <c r="D1120" s="28">
        <v>2</v>
      </c>
      <c r="E1120" s="28">
        <v>1</v>
      </c>
      <c r="F1120" s="28">
        <v>1</v>
      </c>
      <c r="G1120" s="33">
        <v>0</v>
      </c>
    </row>
    <row r="1121" spans="1:7" x14ac:dyDescent="0.25">
      <c r="A1121" s="29" t="s">
        <v>63</v>
      </c>
      <c r="B1121" s="30" t="s">
        <v>13</v>
      </c>
      <c r="C1121" s="30">
        <v>6</v>
      </c>
      <c r="D1121" s="30">
        <v>6</v>
      </c>
      <c r="E1121" s="30">
        <v>0</v>
      </c>
      <c r="F1121" s="30">
        <v>6</v>
      </c>
      <c r="G1121" s="32">
        <v>0</v>
      </c>
    </row>
    <row r="1122" spans="1:7" x14ac:dyDescent="0.25">
      <c r="A1122" s="31" t="s">
        <v>190</v>
      </c>
      <c r="B1122" s="28" t="s">
        <v>13</v>
      </c>
      <c r="C1122" s="28">
        <v>5</v>
      </c>
      <c r="D1122" s="28">
        <v>2</v>
      </c>
      <c r="E1122" s="28">
        <v>2</v>
      </c>
      <c r="F1122" s="28">
        <v>0</v>
      </c>
      <c r="G1122" s="33">
        <v>0</v>
      </c>
    </row>
    <row r="1123" spans="1:7" x14ac:dyDescent="0.25">
      <c r="A1123" s="29" t="s">
        <v>64</v>
      </c>
      <c r="B1123" s="30" t="s">
        <v>13</v>
      </c>
      <c r="C1123" s="30">
        <v>1</v>
      </c>
      <c r="D1123" s="30">
        <v>1</v>
      </c>
      <c r="E1123" s="30">
        <v>1</v>
      </c>
      <c r="F1123" s="30">
        <v>0</v>
      </c>
      <c r="G1123" s="32">
        <v>0</v>
      </c>
    </row>
    <row r="1124" spans="1:7" x14ac:dyDescent="0.25">
      <c r="A1124" s="31" t="s">
        <v>185</v>
      </c>
      <c r="B1124" s="28" t="s">
        <v>13</v>
      </c>
      <c r="C1124" s="28">
        <v>5</v>
      </c>
      <c r="D1124" s="28">
        <v>4</v>
      </c>
      <c r="E1124" s="28">
        <v>4</v>
      </c>
      <c r="F1124" s="28">
        <v>0</v>
      </c>
      <c r="G1124" s="33">
        <v>0</v>
      </c>
    </row>
    <row r="1125" spans="1:7" x14ac:dyDescent="0.25">
      <c r="A1125" s="29" t="s">
        <v>183</v>
      </c>
      <c r="B1125" s="30" t="s">
        <v>13</v>
      </c>
      <c r="C1125" s="30">
        <v>1</v>
      </c>
      <c r="D1125" s="30">
        <v>0</v>
      </c>
      <c r="E1125" s="30">
        <v>0</v>
      </c>
      <c r="F1125" s="30">
        <v>0</v>
      </c>
      <c r="G1125" s="32">
        <v>0</v>
      </c>
    </row>
    <row r="1126" spans="1:7" x14ac:dyDescent="0.25">
      <c r="A1126" s="31" t="s">
        <v>136</v>
      </c>
      <c r="B1126" s="28" t="s">
        <v>13</v>
      </c>
      <c r="C1126" s="28">
        <v>1</v>
      </c>
      <c r="D1126" s="28">
        <v>1</v>
      </c>
      <c r="E1126" s="28">
        <f>1+E1119</f>
        <v>1</v>
      </c>
      <c r="F1126" s="28">
        <v>0</v>
      </c>
      <c r="G1126" s="33">
        <v>0</v>
      </c>
    </row>
    <row r="1127" spans="1:7" x14ac:dyDescent="0.25">
      <c r="A1127" s="31" t="s">
        <v>34</v>
      </c>
      <c r="B1127" s="28" t="s">
        <v>13</v>
      </c>
      <c r="C1127" s="28">
        <v>5</v>
      </c>
      <c r="D1127" s="28">
        <v>3</v>
      </c>
      <c r="E1127" s="28">
        <v>3</v>
      </c>
      <c r="F1127" s="28">
        <v>0</v>
      </c>
      <c r="G1127" s="33">
        <v>0</v>
      </c>
    </row>
    <row r="1128" spans="1:7" x14ac:dyDescent="0.25">
      <c r="A1128" s="29" t="s">
        <v>67</v>
      </c>
      <c r="B1128" s="30" t="s">
        <v>13</v>
      </c>
      <c r="C1128" s="30">
        <v>7</v>
      </c>
      <c r="D1128" s="30">
        <v>6</v>
      </c>
      <c r="E1128" s="30">
        <v>4</v>
      </c>
      <c r="F1128" s="30">
        <v>2</v>
      </c>
      <c r="G1128" s="32">
        <v>0</v>
      </c>
    </row>
    <row r="1129" spans="1:7" x14ac:dyDescent="0.25">
      <c r="A1129" s="29" t="s">
        <v>36</v>
      </c>
      <c r="B1129" s="30" t="s">
        <v>13</v>
      </c>
      <c r="C1129" s="30">
        <v>1</v>
      </c>
      <c r="D1129" s="30">
        <v>1</v>
      </c>
      <c r="E1129" s="30">
        <v>0</v>
      </c>
      <c r="F1129" s="30">
        <v>1</v>
      </c>
      <c r="G1129" s="32">
        <v>0</v>
      </c>
    </row>
    <row r="1130" spans="1:7" x14ac:dyDescent="0.25">
      <c r="A1130" s="31" t="s">
        <v>175</v>
      </c>
      <c r="B1130" s="28" t="s">
        <v>13</v>
      </c>
      <c r="C1130" s="28">
        <v>1</v>
      </c>
      <c r="D1130" s="28">
        <v>1</v>
      </c>
      <c r="E1130" s="28">
        <v>1</v>
      </c>
      <c r="F1130" s="28">
        <v>0</v>
      </c>
      <c r="G1130" s="33">
        <v>0</v>
      </c>
    </row>
    <row r="1131" spans="1:7" x14ac:dyDescent="0.25">
      <c r="A1131" s="31" t="s">
        <v>37</v>
      </c>
      <c r="B1131" s="28" t="s">
        <v>13</v>
      </c>
      <c r="C1131" s="28">
        <v>2</v>
      </c>
      <c r="D1131" s="28">
        <v>0</v>
      </c>
      <c r="E1131" s="28">
        <v>0</v>
      </c>
      <c r="F1131" s="28">
        <v>0</v>
      </c>
      <c r="G1131" s="33">
        <v>0</v>
      </c>
    </row>
    <row r="1132" spans="1:7" x14ac:dyDescent="0.25">
      <c r="A1132" s="29" t="s">
        <v>70</v>
      </c>
      <c r="B1132" s="30" t="s">
        <v>13</v>
      </c>
      <c r="C1132" s="30">
        <v>3</v>
      </c>
      <c r="D1132" s="30">
        <v>3</v>
      </c>
      <c r="E1132" s="30">
        <v>2</v>
      </c>
      <c r="F1132" s="30">
        <v>1</v>
      </c>
      <c r="G1132" s="32">
        <v>0</v>
      </c>
    </row>
    <row r="1133" spans="1:7" x14ac:dyDescent="0.25">
      <c r="A1133" s="31" t="s">
        <v>71</v>
      </c>
      <c r="B1133" s="28" t="s">
        <v>13</v>
      </c>
      <c r="C1133" s="28">
        <v>1</v>
      </c>
      <c r="D1133" s="28">
        <v>1</v>
      </c>
      <c r="E1133" s="28">
        <v>1</v>
      </c>
      <c r="F1133" s="28">
        <v>0</v>
      </c>
      <c r="G1133" s="33">
        <v>0</v>
      </c>
    </row>
    <row r="1134" spans="1:7" x14ac:dyDescent="0.25">
      <c r="A1134" s="29" t="s">
        <v>72</v>
      </c>
      <c r="B1134" s="30" t="s">
        <v>13</v>
      </c>
      <c r="C1134" s="30">
        <v>5</v>
      </c>
      <c r="D1134" s="30">
        <v>4</v>
      </c>
      <c r="E1134" s="30">
        <v>1</v>
      </c>
      <c r="F1134" s="30">
        <v>3</v>
      </c>
      <c r="G1134" s="32">
        <v>0</v>
      </c>
    </row>
    <row r="1135" spans="1:7" x14ac:dyDescent="0.25">
      <c r="A1135" s="29" t="s">
        <v>73</v>
      </c>
      <c r="B1135" s="30" t="s">
        <v>13</v>
      </c>
      <c r="C1135" s="30">
        <v>1</v>
      </c>
      <c r="D1135" s="30">
        <v>1</v>
      </c>
      <c r="E1135" s="30">
        <v>0</v>
      </c>
      <c r="F1135" s="30">
        <v>1</v>
      </c>
      <c r="G1135" s="32">
        <v>0</v>
      </c>
    </row>
    <row r="1136" spans="1:7" x14ac:dyDescent="0.25">
      <c r="A1136" s="31" t="s">
        <v>75</v>
      </c>
      <c r="B1136" s="28" t="s">
        <v>13</v>
      </c>
      <c r="C1136" s="28">
        <v>1</v>
      </c>
      <c r="D1136" s="28">
        <v>1</v>
      </c>
      <c r="E1136" s="28">
        <v>0</v>
      </c>
      <c r="F1136" s="28">
        <v>1</v>
      </c>
      <c r="G1136" s="33">
        <v>0</v>
      </c>
    </row>
    <row r="1137" spans="1:7" x14ac:dyDescent="0.25">
      <c r="A1137" s="29" t="s">
        <v>139</v>
      </c>
      <c r="B1137" s="30" t="s">
        <v>13</v>
      </c>
      <c r="C1137" s="30">
        <v>1</v>
      </c>
      <c r="D1137" s="30">
        <v>1</v>
      </c>
      <c r="E1137" s="30">
        <v>0</v>
      </c>
      <c r="F1137" s="30">
        <v>1</v>
      </c>
      <c r="G1137" s="32">
        <v>0</v>
      </c>
    </row>
    <row r="1138" spans="1:7" x14ac:dyDescent="0.25">
      <c r="A1138" s="31" t="s">
        <v>141</v>
      </c>
      <c r="B1138" s="28" t="s">
        <v>13</v>
      </c>
      <c r="C1138" s="28">
        <v>25</v>
      </c>
      <c r="D1138" s="28">
        <v>24</v>
      </c>
      <c r="E1138" s="28">
        <v>19</v>
      </c>
      <c r="F1138" s="28">
        <v>5</v>
      </c>
      <c r="G1138" s="33">
        <v>0</v>
      </c>
    </row>
    <row r="1139" spans="1:7" x14ac:dyDescent="0.25">
      <c r="A1139" s="31" t="s">
        <v>83</v>
      </c>
      <c r="B1139" s="28" t="s">
        <v>13</v>
      </c>
      <c r="C1139" s="28">
        <v>3</v>
      </c>
      <c r="D1139" s="28">
        <v>1</v>
      </c>
      <c r="E1139" s="28">
        <v>0</v>
      </c>
      <c r="F1139" s="28">
        <v>1</v>
      </c>
      <c r="G1139" s="33">
        <v>0</v>
      </c>
    </row>
    <row r="1140" spans="1:7" x14ac:dyDescent="0.25">
      <c r="A1140" s="31" t="s">
        <v>85</v>
      </c>
      <c r="B1140" s="28" t="s">
        <v>13</v>
      </c>
      <c r="C1140" s="28">
        <v>2</v>
      </c>
      <c r="D1140" s="28">
        <v>2</v>
      </c>
      <c r="E1140" s="28">
        <v>0</v>
      </c>
      <c r="F1140" s="28">
        <v>2</v>
      </c>
      <c r="G1140" s="33">
        <v>0</v>
      </c>
    </row>
    <row r="1141" spans="1:7" x14ac:dyDescent="0.25">
      <c r="A1141" s="31" t="s">
        <v>171</v>
      </c>
      <c r="B1141" s="28" t="s">
        <v>13</v>
      </c>
      <c r="C1141" s="28">
        <v>4</v>
      </c>
      <c r="D1141" s="28">
        <v>4</v>
      </c>
      <c r="E1141" s="28">
        <v>4</v>
      </c>
      <c r="F1141" s="28">
        <v>0</v>
      </c>
      <c r="G1141" s="33">
        <v>0</v>
      </c>
    </row>
    <row r="1142" spans="1:7" x14ac:dyDescent="0.25">
      <c r="A1142" s="31" t="s">
        <v>91</v>
      </c>
      <c r="B1142" s="28" t="s">
        <v>13</v>
      </c>
      <c r="C1142" s="28">
        <v>1</v>
      </c>
      <c r="D1142" s="28">
        <v>1</v>
      </c>
      <c r="E1142" s="28">
        <v>1</v>
      </c>
      <c r="F1142" s="28">
        <v>0</v>
      </c>
      <c r="G1142" s="33">
        <v>0</v>
      </c>
    </row>
    <row r="1143" spans="1:7" x14ac:dyDescent="0.25">
      <c r="A1143" s="31" t="s">
        <v>145</v>
      </c>
      <c r="B1143" s="28" t="s">
        <v>13</v>
      </c>
      <c r="C1143" s="28">
        <v>2</v>
      </c>
      <c r="D1143" s="28">
        <v>1</v>
      </c>
      <c r="E1143" s="28">
        <v>1</v>
      </c>
      <c r="F1143" s="28">
        <v>0</v>
      </c>
      <c r="G1143" s="33">
        <v>0</v>
      </c>
    </row>
    <row r="1144" spans="1:7" x14ac:dyDescent="0.25">
      <c r="A1144" s="29" t="s">
        <v>92</v>
      </c>
      <c r="B1144" s="30" t="s">
        <v>13</v>
      </c>
      <c r="C1144" s="30">
        <v>1</v>
      </c>
      <c r="D1144" s="30">
        <v>1</v>
      </c>
      <c r="E1144" s="30">
        <v>1</v>
      </c>
      <c r="F1144" s="30">
        <v>0</v>
      </c>
      <c r="G1144" s="32">
        <v>0</v>
      </c>
    </row>
    <row r="1145" spans="1:7" x14ac:dyDescent="0.25">
      <c r="A1145" s="31" t="s">
        <v>97</v>
      </c>
      <c r="B1145" s="28" t="s">
        <v>13</v>
      </c>
      <c r="C1145" s="28">
        <v>9</v>
      </c>
      <c r="D1145" s="28">
        <v>9</v>
      </c>
      <c r="E1145" s="28">
        <v>4</v>
      </c>
      <c r="F1145" s="28">
        <v>5</v>
      </c>
      <c r="G1145" s="33">
        <v>0</v>
      </c>
    </row>
    <row r="1146" spans="1:7" x14ac:dyDescent="0.25">
      <c r="A1146" s="31" t="s">
        <v>99</v>
      </c>
      <c r="B1146" s="28" t="s">
        <v>13</v>
      </c>
      <c r="C1146" s="28">
        <v>1</v>
      </c>
      <c r="D1146" s="28">
        <v>0</v>
      </c>
      <c r="E1146" s="28">
        <v>0</v>
      </c>
      <c r="F1146" s="28">
        <v>0</v>
      </c>
      <c r="G1146" s="33">
        <v>0</v>
      </c>
    </row>
    <row r="1147" spans="1:7" x14ac:dyDescent="0.25">
      <c r="A1147" s="29" t="s">
        <v>42</v>
      </c>
      <c r="B1147" s="30" t="s">
        <v>13</v>
      </c>
      <c r="C1147" s="30">
        <v>3</v>
      </c>
      <c r="D1147" s="30">
        <v>2</v>
      </c>
      <c r="E1147" s="30">
        <v>1</v>
      </c>
      <c r="F1147" s="30">
        <v>1</v>
      </c>
      <c r="G1147" s="32">
        <v>0</v>
      </c>
    </row>
    <row r="1148" spans="1:7" x14ac:dyDescent="0.25">
      <c r="A1148" s="29" t="s">
        <v>106</v>
      </c>
      <c r="B1148" s="30" t="s">
        <v>13</v>
      </c>
      <c r="C1148" s="30">
        <v>4</v>
      </c>
      <c r="D1148" s="30">
        <v>4</v>
      </c>
      <c r="E1148" s="30">
        <v>3</v>
      </c>
      <c r="F1148" s="30">
        <v>1</v>
      </c>
      <c r="G1148" s="32">
        <v>0</v>
      </c>
    </row>
    <row r="1149" spans="1:7" x14ac:dyDescent="0.25">
      <c r="A1149" s="31" t="s">
        <v>108</v>
      </c>
      <c r="B1149" s="28" t="s">
        <v>13</v>
      </c>
      <c r="C1149" s="28">
        <v>1</v>
      </c>
      <c r="D1149" s="28">
        <v>1</v>
      </c>
      <c r="E1149" s="28">
        <v>1</v>
      </c>
      <c r="F1149" s="28">
        <v>0</v>
      </c>
      <c r="G1149" s="33">
        <v>0</v>
      </c>
    </row>
    <row r="1150" spans="1:7" x14ac:dyDescent="0.25">
      <c r="A1150" s="31" t="s">
        <v>110</v>
      </c>
      <c r="B1150" s="28" t="s">
        <v>13</v>
      </c>
      <c r="C1150" s="28">
        <v>2</v>
      </c>
      <c r="D1150" s="28">
        <v>2</v>
      </c>
      <c r="E1150" s="28">
        <v>0</v>
      </c>
      <c r="F1150" s="28">
        <v>2</v>
      </c>
      <c r="G1150" s="33">
        <v>0</v>
      </c>
    </row>
    <row r="1151" spans="1:7" x14ac:dyDescent="0.25">
      <c r="A1151" s="31" t="s">
        <v>111</v>
      </c>
      <c r="B1151" s="28" t="s">
        <v>13</v>
      </c>
      <c r="C1151" s="28">
        <v>2</v>
      </c>
      <c r="D1151" s="28">
        <v>2</v>
      </c>
      <c r="E1151" s="28">
        <v>2</v>
      </c>
      <c r="F1151" s="28">
        <v>0</v>
      </c>
      <c r="G1151" s="33">
        <v>0</v>
      </c>
    </row>
    <row r="1152" spans="1:7" x14ac:dyDescent="0.25">
      <c r="A1152" s="31" t="s">
        <v>46</v>
      </c>
      <c r="B1152" s="28" t="s">
        <v>13</v>
      </c>
      <c r="C1152" s="28">
        <v>5</v>
      </c>
      <c r="D1152" s="28">
        <v>5</v>
      </c>
      <c r="E1152" s="28">
        <v>4</v>
      </c>
      <c r="F1152" s="28">
        <v>1</v>
      </c>
      <c r="G1152" s="33">
        <v>0</v>
      </c>
    </row>
    <row r="1153" spans="1:7" x14ac:dyDescent="0.25">
      <c r="A1153" s="31" t="s">
        <v>116</v>
      </c>
      <c r="B1153" s="28" t="s">
        <v>13</v>
      </c>
      <c r="C1153" s="28">
        <v>3</v>
      </c>
      <c r="D1153" s="28">
        <v>0</v>
      </c>
      <c r="E1153" s="28">
        <v>0</v>
      </c>
      <c r="F1153" s="28">
        <v>0</v>
      </c>
      <c r="G1153" s="33">
        <v>0</v>
      </c>
    </row>
    <row r="1154" spans="1:7" x14ac:dyDescent="0.25">
      <c r="A1154" s="31" t="s">
        <v>118</v>
      </c>
      <c r="B1154" s="28" t="s">
        <v>13</v>
      </c>
      <c r="C1154" s="28">
        <v>5</v>
      </c>
      <c r="D1154" s="28">
        <v>4</v>
      </c>
      <c r="E1154" s="28">
        <v>4</v>
      </c>
      <c r="F1154" s="28">
        <v>0</v>
      </c>
      <c r="G1154" s="33">
        <v>0</v>
      </c>
    </row>
    <row r="1155" spans="1:7" x14ac:dyDescent="0.25">
      <c r="A1155" s="29" t="s">
        <v>120</v>
      </c>
      <c r="B1155" s="30" t="s">
        <v>13</v>
      </c>
      <c r="C1155" s="30">
        <v>4</v>
      </c>
      <c r="D1155" s="30">
        <v>4</v>
      </c>
      <c r="E1155" s="30">
        <v>4</v>
      </c>
      <c r="F1155" s="30">
        <v>0</v>
      </c>
      <c r="G1155" s="32">
        <v>0</v>
      </c>
    </row>
    <row r="1156" spans="1:7" x14ac:dyDescent="0.25">
      <c r="A1156" s="31" t="s">
        <v>164</v>
      </c>
      <c r="B1156" s="28" t="s">
        <v>13</v>
      </c>
      <c r="C1156" s="28">
        <v>2</v>
      </c>
      <c r="D1156" s="28">
        <v>1</v>
      </c>
      <c r="E1156" s="28">
        <v>1</v>
      </c>
      <c r="F1156" s="28">
        <v>0</v>
      </c>
      <c r="G1156" s="33">
        <v>0</v>
      </c>
    </row>
    <row r="1157" spans="1:7" x14ac:dyDescent="0.25">
      <c r="A1157" s="29" t="s">
        <v>166</v>
      </c>
      <c r="B1157" s="30" t="s">
        <v>13</v>
      </c>
      <c r="C1157" s="30">
        <v>1</v>
      </c>
      <c r="D1157" s="30">
        <v>1</v>
      </c>
      <c r="E1157" s="30">
        <v>0</v>
      </c>
      <c r="F1157" s="30">
        <v>1</v>
      </c>
      <c r="G1157" s="32">
        <v>0</v>
      </c>
    </row>
    <row r="1158" spans="1:7" x14ac:dyDescent="0.25">
      <c r="A1158" s="29" t="s">
        <v>123</v>
      </c>
      <c r="B1158" s="30" t="s">
        <v>13</v>
      </c>
      <c r="C1158" s="30">
        <v>1</v>
      </c>
      <c r="D1158" s="30">
        <v>1</v>
      </c>
      <c r="E1158" s="30">
        <v>1</v>
      </c>
      <c r="F1158" s="30">
        <v>0</v>
      </c>
      <c r="G1158" s="32">
        <v>0</v>
      </c>
    </row>
    <row r="1159" spans="1:7" x14ac:dyDescent="0.25">
      <c r="A1159" s="31" t="s">
        <v>47</v>
      </c>
      <c r="B1159" s="28" t="s">
        <v>13</v>
      </c>
      <c r="C1159" s="28">
        <v>11</v>
      </c>
      <c r="D1159" s="28">
        <v>9</v>
      </c>
      <c r="E1159" s="28">
        <v>7</v>
      </c>
      <c r="F1159" s="28">
        <v>2</v>
      </c>
      <c r="G1159" s="33">
        <v>0</v>
      </c>
    </row>
    <row r="1160" spans="1:7" x14ac:dyDescent="0.25">
      <c r="A1160" s="31" t="s">
        <v>179</v>
      </c>
      <c r="B1160" s="28" t="s">
        <v>13</v>
      </c>
      <c r="C1160" s="28">
        <v>1</v>
      </c>
      <c r="D1160" s="28">
        <v>1</v>
      </c>
      <c r="E1160" s="28">
        <v>0</v>
      </c>
      <c r="F1160" s="28">
        <v>1</v>
      </c>
      <c r="G1160" s="33">
        <v>0</v>
      </c>
    </row>
    <row r="1161" spans="1:7" x14ac:dyDescent="0.25">
      <c r="A1161" s="29" t="s">
        <v>130</v>
      </c>
      <c r="B1161" s="30" t="s">
        <v>13</v>
      </c>
      <c r="C1161" s="30">
        <v>1</v>
      </c>
      <c r="D1161" s="30">
        <v>0</v>
      </c>
      <c r="E1161" s="30">
        <v>0</v>
      </c>
      <c r="F1161" s="30">
        <v>0</v>
      </c>
      <c r="G1161" s="32">
        <v>0</v>
      </c>
    </row>
    <row r="1162" spans="1:7" x14ac:dyDescent="0.25">
      <c r="A1162" s="29" t="s">
        <v>133</v>
      </c>
      <c r="B1162" s="30" t="s">
        <v>13</v>
      </c>
      <c r="C1162" s="30">
        <v>1</v>
      </c>
      <c r="D1162" s="30">
        <v>1</v>
      </c>
      <c r="E1162" s="30">
        <v>0</v>
      </c>
      <c r="F1162" s="30">
        <v>1</v>
      </c>
      <c r="G1162" s="32">
        <v>0</v>
      </c>
    </row>
    <row r="1163" spans="1:7" x14ac:dyDescent="0.25">
      <c r="A1163" s="29" t="s">
        <v>134</v>
      </c>
      <c r="B1163" s="30" t="s">
        <v>13</v>
      </c>
      <c r="C1163" s="30">
        <v>1</v>
      </c>
      <c r="D1163" s="30">
        <v>0</v>
      </c>
      <c r="E1163" s="30">
        <v>0</v>
      </c>
      <c r="F1163" s="30">
        <v>0</v>
      </c>
      <c r="G1163" s="32">
        <v>0</v>
      </c>
    </row>
    <row r="1164" spans="1:7" x14ac:dyDescent="0.25">
      <c r="A1164" s="31" t="s">
        <v>135</v>
      </c>
      <c r="B1164" s="28" t="s">
        <v>13</v>
      </c>
      <c r="C1164" s="28">
        <v>16</v>
      </c>
      <c r="D1164" s="28">
        <v>14</v>
      </c>
      <c r="E1164" s="28">
        <v>12</v>
      </c>
      <c r="F1164" s="28">
        <v>2</v>
      </c>
      <c r="G1164" s="33">
        <v>0</v>
      </c>
    </row>
    <row r="1165" spans="1:7" x14ac:dyDescent="0.25">
      <c r="A1165" s="29" t="s">
        <v>174</v>
      </c>
      <c r="B1165" s="30" t="s">
        <v>14</v>
      </c>
      <c r="C1165" s="30">
        <v>52</v>
      </c>
      <c r="D1165" s="30">
        <v>49</v>
      </c>
      <c r="E1165" s="30">
        <v>41</v>
      </c>
      <c r="F1165" s="30">
        <v>8</v>
      </c>
      <c r="G1165" s="32">
        <v>0</v>
      </c>
    </row>
    <row r="1166" spans="1:7" x14ac:dyDescent="0.25">
      <c r="A1166" s="29" t="s">
        <v>177</v>
      </c>
      <c r="B1166" s="30" t="s">
        <v>14</v>
      </c>
      <c r="C1166" s="30">
        <v>1</v>
      </c>
      <c r="D1166" s="30">
        <v>1</v>
      </c>
      <c r="E1166" s="30">
        <v>0</v>
      </c>
      <c r="F1166" s="30">
        <v>1</v>
      </c>
      <c r="G1166" s="32">
        <v>0</v>
      </c>
    </row>
    <row r="1167" spans="1:7" x14ac:dyDescent="0.25">
      <c r="A1167" s="31" t="s">
        <v>25</v>
      </c>
      <c r="B1167" s="28" t="s">
        <v>14</v>
      </c>
      <c r="C1167" s="28">
        <v>29</v>
      </c>
      <c r="D1167" s="28">
        <v>27</v>
      </c>
      <c r="E1167" s="28">
        <v>24</v>
      </c>
      <c r="F1167" s="28">
        <v>3</v>
      </c>
      <c r="G1167" s="33">
        <v>0</v>
      </c>
    </row>
    <row r="1168" spans="1:7" x14ac:dyDescent="0.25">
      <c r="A1168" s="31" t="s">
        <v>50</v>
      </c>
      <c r="B1168" s="28" t="s">
        <v>14</v>
      </c>
      <c r="C1168" s="28">
        <v>6</v>
      </c>
      <c r="D1168" s="28">
        <v>6</v>
      </c>
      <c r="E1168" s="28">
        <v>3</v>
      </c>
      <c r="F1168" s="28">
        <v>3</v>
      </c>
      <c r="G1168" s="33">
        <v>0</v>
      </c>
    </row>
    <row r="1169" spans="1:7" x14ac:dyDescent="0.25">
      <c r="A1169" s="29" t="s">
        <v>168</v>
      </c>
      <c r="B1169" s="30" t="s">
        <v>14</v>
      </c>
      <c r="C1169" s="30">
        <v>27</v>
      </c>
      <c r="D1169" s="30">
        <v>26</v>
      </c>
      <c r="E1169" s="30">
        <v>22</v>
      </c>
      <c r="F1169" s="30">
        <v>4</v>
      </c>
      <c r="G1169" s="32">
        <v>0</v>
      </c>
    </row>
    <row r="1170" spans="1:7" x14ac:dyDescent="0.25">
      <c r="A1170" s="29" t="s">
        <v>167</v>
      </c>
      <c r="B1170" s="30" t="s">
        <v>14</v>
      </c>
      <c r="C1170" s="30">
        <v>11</v>
      </c>
      <c r="D1170" s="30">
        <v>10</v>
      </c>
      <c r="E1170" s="30">
        <v>6</v>
      </c>
      <c r="F1170" s="30">
        <v>4</v>
      </c>
      <c r="G1170" s="32">
        <v>1</v>
      </c>
    </row>
    <row r="1171" spans="1:7" x14ac:dyDescent="0.25">
      <c r="A1171" s="29" t="s">
        <v>51</v>
      </c>
      <c r="B1171" s="30" t="s">
        <v>14</v>
      </c>
      <c r="C1171" s="30">
        <v>8</v>
      </c>
      <c r="D1171" s="30">
        <v>8</v>
      </c>
      <c r="E1171" s="30">
        <v>5</v>
      </c>
      <c r="F1171" s="30">
        <v>3</v>
      </c>
      <c r="G1171" s="32">
        <v>0</v>
      </c>
    </row>
    <row r="1172" spans="1:7" x14ac:dyDescent="0.25">
      <c r="A1172" s="29" t="s">
        <v>52</v>
      </c>
      <c r="B1172" s="30" t="s">
        <v>14</v>
      </c>
      <c r="C1172" s="30">
        <v>36</v>
      </c>
      <c r="D1172" s="30">
        <v>34</v>
      </c>
      <c r="E1172" s="30">
        <v>25</v>
      </c>
      <c r="F1172" s="30">
        <v>9</v>
      </c>
      <c r="G1172" s="32">
        <v>0</v>
      </c>
    </row>
    <row r="1173" spans="1:7" x14ac:dyDescent="0.25">
      <c r="A1173" s="31" t="s">
        <v>53</v>
      </c>
      <c r="B1173" s="28" t="s">
        <v>14</v>
      </c>
      <c r="C1173" s="28">
        <v>17</v>
      </c>
      <c r="D1173" s="28">
        <v>17</v>
      </c>
      <c r="E1173" s="28">
        <v>15</v>
      </c>
      <c r="F1173" s="28">
        <v>2</v>
      </c>
      <c r="G1173" s="33">
        <v>0</v>
      </c>
    </row>
    <row r="1174" spans="1:7" x14ac:dyDescent="0.25">
      <c r="A1174" s="31" t="s">
        <v>26</v>
      </c>
      <c r="B1174" s="28" t="s">
        <v>14</v>
      </c>
      <c r="C1174" s="28">
        <v>43</v>
      </c>
      <c r="D1174" s="28">
        <v>41</v>
      </c>
      <c r="E1174" s="28">
        <v>35</v>
      </c>
      <c r="F1174" s="28">
        <v>6</v>
      </c>
      <c r="G1174" s="33">
        <v>0</v>
      </c>
    </row>
    <row r="1175" spans="1:7" x14ac:dyDescent="0.25">
      <c r="A1175" s="31" t="s">
        <v>54</v>
      </c>
      <c r="B1175" s="28" t="s">
        <v>14</v>
      </c>
      <c r="C1175" s="28">
        <v>14</v>
      </c>
      <c r="D1175" s="28">
        <v>13</v>
      </c>
      <c r="E1175" s="28">
        <v>11</v>
      </c>
      <c r="F1175" s="28">
        <v>2</v>
      </c>
      <c r="G1175" s="33">
        <v>0</v>
      </c>
    </row>
    <row r="1176" spans="1:7" x14ac:dyDescent="0.25">
      <c r="A1176" s="31" t="s">
        <v>27</v>
      </c>
      <c r="B1176" s="28" t="s">
        <v>14</v>
      </c>
      <c r="C1176" s="28">
        <v>17</v>
      </c>
      <c r="D1176" s="28">
        <v>17</v>
      </c>
      <c r="E1176" s="28">
        <v>17</v>
      </c>
      <c r="F1176" s="28">
        <v>0</v>
      </c>
      <c r="G1176" s="33">
        <v>0</v>
      </c>
    </row>
    <row r="1177" spans="1:7" x14ac:dyDescent="0.25">
      <c r="A1177" s="31" t="s">
        <v>169</v>
      </c>
      <c r="B1177" s="28" t="s">
        <v>14</v>
      </c>
      <c r="C1177" s="28">
        <v>48</v>
      </c>
      <c r="D1177" s="28">
        <v>40</v>
      </c>
      <c r="E1177" s="28">
        <v>19</v>
      </c>
      <c r="F1177" s="28">
        <v>21</v>
      </c>
      <c r="G1177" s="33">
        <v>3</v>
      </c>
    </row>
    <row r="1178" spans="1:7" x14ac:dyDescent="0.25">
      <c r="A1178" s="29" t="s">
        <v>55</v>
      </c>
      <c r="B1178" s="30" t="s">
        <v>14</v>
      </c>
      <c r="C1178" s="30">
        <v>20</v>
      </c>
      <c r="D1178" s="30">
        <v>20</v>
      </c>
      <c r="E1178" s="30">
        <v>12</v>
      </c>
      <c r="F1178" s="30">
        <v>8</v>
      </c>
      <c r="G1178" s="32">
        <v>0</v>
      </c>
    </row>
    <row r="1179" spans="1:7" x14ac:dyDescent="0.25">
      <c r="A1179" s="29" t="s">
        <v>24</v>
      </c>
      <c r="B1179" s="30" t="s">
        <v>14</v>
      </c>
      <c r="C1179" s="30">
        <v>114</v>
      </c>
      <c r="D1179" s="30">
        <v>91</v>
      </c>
      <c r="E1179" s="30">
        <v>71</v>
      </c>
      <c r="F1179" s="30">
        <v>20</v>
      </c>
      <c r="G1179" s="32">
        <v>0</v>
      </c>
    </row>
    <row r="1180" spans="1:7" x14ac:dyDescent="0.25">
      <c r="A1180" s="31" t="s">
        <v>28</v>
      </c>
      <c r="B1180" s="28" t="s">
        <v>14</v>
      </c>
      <c r="C1180" s="28">
        <v>31</v>
      </c>
      <c r="D1180" s="28">
        <v>31</v>
      </c>
      <c r="E1180" s="28">
        <v>17</v>
      </c>
      <c r="F1180" s="28">
        <v>14</v>
      </c>
      <c r="G1180" s="33">
        <v>0</v>
      </c>
    </row>
    <row r="1181" spans="1:7" x14ac:dyDescent="0.25">
      <c r="A1181" s="29" t="s">
        <v>29</v>
      </c>
      <c r="B1181" s="30" t="s">
        <v>14</v>
      </c>
      <c r="C1181" s="30">
        <v>22</v>
      </c>
      <c r="D1181" s="30">
        <v>21</v>
      </c>
      <c r="E1181" s="30">
        <v>17</v>
      </c>
      <c r="F1181" s="30">
        <v>4</v>
      </c>
      <c r="G1181" s="32">
        <v>0</v>
      </c>
    </row>
    <row r="1182" spans="1:7" x14ac:dyDescent="0.25">
      <c r="A1182" s="31" t="s">
        <v>30</v>
      </c>
      <c r="B1182" s="28" t="s">
        <v>14</v>
      </c>
      <c r="C1182" s="28">
        <v>19</v>
      </c>
      <c r="D1182" s="28">
        <v>12</v>
      </c>
      <c r="E1182" s="28">
        <v>10</v>
      </c>
      <c r="F1182" s="28">
        <v>2</v>
      </c>
      <c r="G1182" s="33">
        <v>0</v>
      </c>
    </row>
    <row r="1183" spans="1:7" x14ac:dyDescent="0.25">
      <c r="A1183" s="31" t="s">
        <v>56</v>
      </c>
      <c r="B1183" s="28" t="s">
        <v>14</v>
      </c>
      <c r="C1183" s="28">
        <v>17</v>
      </c>
      <c r="D1183" s="28">
        <v>17</v>
      </c>
      <c r="E1183" s="28">
        <v>14</v>
      </c>
      <c r="F1183" s="28">
        <v>3</v>
      </c>
      <c r="G1183" s="33">
        <v>0</v>
      </c>
    </row>
    <row r="1184" spans="1:7" x14ac:dyDescent="0.25">
      <c r="A1184" s="29" t="s">
        <v>31</v>
      </c>
      <c r="B1184" s="30" t="s">
        <v>14</v>
      </c>
      <c r="C1184" s="30">
        <v>9</v>
      </c>
      <c r="D1184" s="30">
        <v>9</v>
      </c>
      <c r="E1184" s="30">
        <v>9</v>
      </c>
      <c r="F1184" s="30">
        <v>0</v>
      </c>
      <c r="G1184" s="32">
        <v>0</v>
      </c>
    </row>
    <row r="1185" spans="1:7" x14ac:dyDescent="0.25">
      <c r="A1185" s="31" t="s">
        <v>57</v>
      </c>
      <c r="B1185" s="28" t="s">
        <v>14</v>
      </c>
      <c r="C1185" s="28">
        <v>24</v>
      </c>
      <c r="D1185" s="28">
        <v>0</v>
      </c>
      <c r="E1185" s="28">
        <v>0</v>
      </c>
      <c r="F1185" s="28">
        <v>0</v>
      </c>
      <c r="G1185" s="33">
        <v>0</v>
      </c>
    </row>
    <row r="1186" spans="1:7" x14ac:dyDescent="0.25">
      <c r="A1186" s="31" t="s">
        <v>58</v>
      </c>
      <c r="B1186" s="28" t="s">
        <v>14</v>
      </c>
      <c r="C1186" s="28">
        <v>6</v>
      </c>
      <c r="D1186" s="28">
        <v>6</v>
      </c>
      <c r="E1186" s="28">
        <v>4</v>
      </c>
      <c r="F1186" s="28">
        <v>2</v>
      </c>
      <c r="G1186" s="33">
        <v>0</v>
      </c>
    </row>
    <row r="1187" spans="1:7" x14ac:dyDescent="0.25">
      <c r="A1187" s="29" t="s">
        <v>176</v>
      </c>
      <c r="B1187" s="30" t="s">
        <v>14</v>
      </c>
      <c r="C1187" s="30">
        <v>15</v>
      </c>
      <c r="D1187" s="30">
        <v>15</v>
      </c>
      <c r="E1187" s="30">
        <v>8</v>
      </c>
      <c r="F1187" s="30">
        <v>7</v>
      </c>
      <c r="G1187" s="32">
        <v>0</v>
      </c>
    </row>
    <row r="1188" spans="1:7" x14ac:dyDescent="0.25">
      <c r="A1188" s="29" t="s">
        <v>32</v>
      </c>
      <c r="B1188" s="30" t="s">
        <v>14</v>
      </c>
      <c r="C1188" s="30">
        <v>13</v>
      </c>
      <c r="D1188" s="30">
        <v>11</v>
      </c>
      <c r="E1188" s="30">
        <v>11</v>
      </c>
      <c r="F1188" s="30">
        <v>0</v>
      </c>
      <c r="G1188" s="32">
        <v>0</v>
      </c>
    </row>
    <row r="1189" spans="1:7" x14ac:dyDescent="0.25">
      <c r="A1189" s="29" t="s">
        <v>33</v>
      </c>
      <c r="B1189" s="30" t="s">
        <v>14</v>
      </c>
      <c r="C1189" s="30">
        <v>58</v>
      </c>
      <c r="D1189" s="30">
        <v>58</v>
      </c>
      <c r="E1189" s="30">
        <v>37</v>
      </c>
      <c r="F1189" s="30">
        <v>21</v>
      </c>
      <c r="G1189" s="32">
        <v>0</v>
      </c>
    </row>
    <row r="1190" spans="1:7" x14ac:dyDescent="0.25">
      <c r="A1190" s="31" t="s">
        <v>220</v>
      </c>
      <c r="B1190" s="28" t="s">
        <v>14</v>
      </c>
      <c r="C1190" s="28">
        <v>102</v>
      </c>
      <c r="D1190" s="28">
        <v>86</v>
      </c>
      <c r="E1190" s="28">
        <v>28</v>
      </c>
      <c r="F1190" s="28">
        <v>58</v>
      </c>
      <c r="G1190" s="33">
        <v>0</v>
      </c>
    </row>
    <row r="1191" spans="1:7" x14ac:dyDescent="0.25">
      <c r="A1191" s="29" t="s">
        <v>189</v>
      </c>
      <c r="B1191" s="30" t="s">
        <v>14</v>
      </c>
      <c r="C1191" s="30">
        <v>6</v>
      </c>
      <c r="D1191" s="30">
        <v>3</v>
      </c>
      <c r="E1191" s="30">
        <v>2</v>
      </c>
      <c r="F1191" s="30">
        <v>1</v>
      </c>
      <c r="G1191" s="32">
        <v>0</v>
      </c>
    </row>
    <row r="1192" spans="1:7" x14ac:dyDescent="0.25">
      <c r="A1192" s="31" t="s">
        <v>180</v>
      </c>
      <c r="B1192" s="28" t="s">
        <v>14</v>
      </c>
      <c r="C1192" s="28">
        <v>27</v>
      </c>
      <c r="D1192" s="28">
        <v>16</v>
      </c>
      <c r="E1192" s="28">
        <v>3</v>
      </c>
      <c r="F1192" s="28">
        <v>13</v>
      </c>
      <c r="G1192" s="33">
        <v>0</v>
      </c>
    </row>
    <row r="1193" spans="1:7" x14ac:dyDescent="0.25">
      <c r="A1193" s="31" t="s">
        <v>59</v>
      </c>
      <c r="B1193" s="28" t="s">
        <v>14</v>
      </c>
      <c r="C1193" s="28">
        <v>6</v>
      </c>
      <c r="D1193" s="28">
        <v>6</v>
      </c>
      <c r="E1193" s="28">
        <v>2</v>
      </c>
      <c r="F1193" s="28">
        <v>4</v>
      </c>
      <c r="G1193" s="33">
        <v>0</v>
      </c>
    </row>
    <row r="1194" spans="1:7" x14ac:dyDescent="0.25">
      <c r="A1194" s="31" t="s">
        <v>60</v>
      </c>
      <c r="B1194" s="28" t="s">
        <v>14</v>
      </c>
      <c r="C1194" s="28">
        <v>17</v>
      </c>
      <c r="D1194" s="28">
        <v>15</v>
      </c>
      <c r="E1194" s="28">
        <v>8</v>
      </c>
      <c r="F1194" s="28">
        <v>7</v>
      </c>
      <c r="G1194" s="33">
        <v>0</v>
      </c>
    </row>
    <row r="1195" spans="1:7" x14ac:dyDescent="0.25">
      <c r="A1195" s="29" t="s">
        <v>184</v>
      </c>
      <c r="B1195" s="30" t="s">
        <v>14</v>
      </c>
      <c r="C1195" s="30">
        <v>18</v>
      </c>
      <c r="D1195" s="30">
        <v>17</v>
      </c>
      <c r="E1195" s="30">
        <v>12</v>
      </c>
      <c r="F1195" s="30">
        <v>5</v>
      </c>
      <c r="G1195" s="32">
        <v>0</v>
      </c>
    </row>
    <row r="1196" spans="1:7" x14ac:dyDescent="0.25">
      <c r="A1196" s="29" t="s">
        <v>182</v>
      </c>
      <c r="B1196" s="30" t="s">
        <v>14</v>
      </c>
      <c r="C1196" s="30">
        <v>28</v>
      </c>
      <c r="D1196" s="30">
        <v>27</v>
      </c>
      <c r="E1196" s="30">
        <v>13</v>
      </c>
      <c r="F1196" s="30">
        <v>14</v>
      </c>
      <c r="G1196" s="32">
        <v>0</v>
      </c>
    </row>
    <row r="1197" spans="1:7" x14ac:dyDescent="0.25">
      <c r="A1197" s="31" t="s">
        <v>186</v>
      </c>
      <c r="B1197" s="28" t="s">
        <v>14</v>
      </c>
      <c r="C1197" s="28">
        <v>10</v>
      </c>
      <c r="D1197" s="28">
        <v>2</v>
      </c>
      <c r="E1197" s="28">
        <v>0</v>
      </c>
      <c r="F1197" s="28">
        <v>2</v>
      </c>
      <c r="G1197" s="33">
        <v>0</v>
      </c>
    </row>
    <row r="1198" spans="1:7" x14ac:dyDescent="0.25">
      <c r="A1198" s="29" t="s">
        <v>188</v>
      </c>
      <c r="B1198" s="30" t="s">
        <v>14</v>
      </c>
      <c r="C1198" s="30">
        <v>8</v>
      </c>
      <c r="D1198" s="30">
        <v>8</v>
      </c>
      <c r="E1198" s="30">
        <v>6</v>
      </c>
      <c r="F1198" s="30">
        <v>2</v>
      </c>
      <c r="G1198" s="32">
        <v>0</v>
      </c>
    </row>
    <row r="1199" spans="1:7" x14ac:dyDescent="0.25">
      <c r="A1199" s="31" t="s">
        <v>61</v>
      </c>
      <c r="B1199" s="28" t="s">
        <v>14</v>
      </c>
      <c r="C1199" s="28">
        <v>1</v>
      </c>
      <c r="D1199" s="28">
        <v>1</v>
      </c>
      <c r="E1199" s="28">
        <v>0</v>
      </c>
      <c r="F1199" s="28">
        <v>1</v>
      </c>
      <c r="G1199" s="33">
        <v>0</v>
      </c>
    </row>
    <row r="1200" spans="1:7" x14ac:dyDescent="0.25">
      <c r="A1200" s="31" t="s">
        <v>181</v>
      </c>
      <c r="B1200" s="28" t="s">
        <v>14</v>
      </c>
      <c r="C1200" s="28">
        <v>37</v>
      </c>
      <c r="D1200" s="28">
        <v>31</v>
      </c>
      <c r="E1200" s="28">
        <v>19</v>
      </c>
      <c r="F1200" s="28">
        <v>12</v>
      </c>
      <c r="G1200" s="33">
        <v>1</v>
      </c>
    </row>
    <row r="1201" spans="1:7" x14ac:dyDescent="0.25">
      <c r="A1201" s="31" t="s">
        <v>187</v>
      </c>
      <c r="B1201" s="28" t="s">
        <v>14</v>
      </c>
      <c r="C1201" s="28">
        <v>2</v>
      </c>
      <c r="D1201" s="28">
        <v>2</v>
      </c>
      <c r="E1201" s="28">
        <v>1</v>
      </c>
      <c r="F1201" s="28">
        <v>1</v>
      </c>
      <c r="G1201" s="33">
        <v>0</v>
      </c>
    </row>
    <row r="1202" spans="1:7" x14ac:dyDescent="0.25">
      <c r="A1202" s="29" t="s">
        <v>63</v>
      </c>
      <c r="B1202" s="30" t="s">
        <v>14</v>
      </c>
      <c r="C1202" s="30">
        <v>16</v>
      </c>
      <c r="D1202" s="30">
        <v>16</v>
      </c>
      <c r="E1202" s="30">
        <v>8</v>
      </c>
      <c r="F1202" s="30">
        <v>8</v>
      </c>
      <c r="G1202" s="32">
        <v>0</v>
      </c>
    </row>
    <row r="1203" spans="1:7" x14ac:dyDescent="0.25">
      <c r="A1203" s="29" t="s">
        <v>190</v>
      </c>
      <c r="B1203" s="30" t="s">
        <v>14</v>
      </c>
      <c r="C1203" s="30">
        <v>2</v>
      </c>
      <c r="D1203" s="30">
        <v>2</v>
      </c>
      <c r="E1203" s="30">
        <v>2</v>
      </c>
      <c r="F1203" s="30">
        <v>0</v>
      </c>
      <c r="G1203" s="32">
        <v>0</v>
      </c>
    </row>
    <row r="1204" spans="1:7" x14ac:dyDescent="0.25">
      <c r="A1204" s="29" t="s">
        <v>64</v>
      </c>
      <c r="B1204" s="30" t="s">
        <v>14</v>
      </c>
      <c r="C1204" s="30">
        <v>1</v>
      </c>
      <c r="D1204" s="30">
        <v>1</v>
      </c>
      <c r="E1204" s="30">
        <v>0</v>
      </c>
      <c r="F1204" s="30">
        <v>1</v>
      </c>
      <c r="G1204" s="32">
        <v>0</v>
      </c>
    </row>
    <row r="1205" spans="1:7" x14ac:dyDescent="0.25">
      <c r="A1205" s="29" t="s">
        <v>185</v>
      </c>
      <c r="B1205" s="30" t="s">
        <v>14</v>
      </c>
      <c r="C1205" s="30">
        <v>9</v>
      </c>
      <c r="D1205" s="30">
        <v>8</v>
      </c>
      <c r="E1205" s="30">
        <v>3</v>
      </c>
      <c r="F1205" s="30">
        <v>5</v>
      </c>
      <c r="G1205" s="32">
        <v>0</v>
      </c>
    </row>
    <row r="1206" spans="1:7" x14ac:dyDescent="0.25">
      <c r="A1206" s="29" t="s">
        <v>183</v>
      </c>
      <c r="B1206" s="30" t="s">
        <v>14</v>
      </c>
      <c r="C1206" s="30">
        <v>4</v>
      </c>
      <c r="D1206" s="30">
        <v>4</v>
      </c>
      <c r="E1206" s="30">
        <v>1</v>
      </c>
      <c r="F1206" s="30">
        <v>3</v>
      </c>
      <c r="G1206" s="32">
        <v>0</v>
      </c>
    </row>
    <row r="1207" spans="1:7" x14ac:dyDescent="0.25">
      <c r="A1207" s="29" t="s">
        <v>136</v>
      </c>
      <c r="B1207" s="30" t="s">
        <v>14</v>
      </c>
      <c r="C1207" s="30">
        <v>3</v>
      </c>
      <c r="D1207" s="30">
        <v>3</v>
      </c>
      <c r="E1207" s="30">
        <v>3</v>
      </c>
      <c r="F1207" s="30">
        <v>0</v>
      </c>
      <c r="G1207" s="32">
        <v>0</v>
      </c>
    </row>
    <row r="1208" spans="1:7" x14ac:dyDescent="0.25">
      <c r="A1208" s="31" t="s">
        <v>65</v>
      </c>
      <c r="B1208" s="28" t="s">
        <v>14</v>
      </c>
      <c r="C1208" s="28">
        <v>5</v>
      </c>
      <c r="D1208" s="28">
        <v>5</v>
      </c>
      <c r="E1208" s="28">
        <v>4</v>
      </c>
      <c r="F1208" s="28">
        <v>1</v>
      </c>
      <c r="G1208" s="33">
        <v>0</v>
      </c>
    </row>
    <row r="1209" spans="1:7" x14ac:dyDescent="0.25">
      <c r="A1209" s="31" t="s">
        <v>34</v>
      </c>
      <c r="B1209" s="28" t="s">
        <v>14</v>
      </c>
      <c r="C1209" s="28">
        <v>3</v>
      </c>
      <c r="D1209" s="28">
        <v>3</v>
      </c>
      <c r="E1209" s="28">
        <v>2</v>
      </c>
      <c r="F1209" s="28">
        <v>1</v>
      </c>
      <c r="G1209" s="33">
        <v>0</v>
      </c>
    </row>
    <row r="1210" spans="1:7" x14ac:dyDescent="0.25">
      <c r="A1210" s="29" t="s">
        <v>67</v>
      </c>
      <c r="B1210" s="30" t="s">
        <v>14</v>
      </c>
      <c r="C1210" s="30">
        <v>5</v>
      </c>
      <c r="D1210" s="30">
        <v>4</v>
      </c>
      <c r="E1210" s="30">
        <v>4</v>
      </c>
      <c r="F1210" s="30">
        <v>0</v>
      </c>
      <c r="G1210" s="32">
        <v>0</v>
      </c>
    </row>
    <row r="1211" spans="1:7" x14ac:dyDescent="0.25">
      <c r="A1211" s="29" t="s">
        <v>35</v>
      </c>
      <c r="B1211" s="30" t="s">
        <v>14</v>
      </c>
      <c r="C1211" s="30">
        <v>18</v>
      </c>
      <c r="D1211" s="30">
        <v>18</v>
      </c>
      <c r="E1211" s="30">
        <v>16</v>
      </c>
      <c r="F1211" s="30">
        <v>2</v>
      </c>
      <c r="G1211" s="32">
        <v>0</v>
      </c>
    </row>
    <row r="1212" spans="1:7" x14ac:dyDescent="0.25">
      <c r="A1212" s="29" t="s">
        <v>178</v>
      </c>
      <c r="B1212" s="30" t="s">
        <v>14</v>
      </c>
      <c r="C1212" s="30">
        <v>5</v>
      </c>
      <c r="D1212" s="30">
        <v>4</v>
      </c>
      <c r="E1212" s="30">
        <v>2</v>
      </c>
      <c r="F1212" s="30">
        <v>2</v>
      </c>
      <c r="G1212" s="32">
        <v>0</v>
      </c>
    </row>
    <row r="1213" spans="1:7" x14ac:dyDescent="0.25">
      <c r="A1213" s="31" t="s">
        <v>68</v>
      </c>
      <c r="B1213" s="28" t="s">
        <v>14</v>
      </c>
      <c r="C1213" s="28">
        <v>4</v>
      </c>
      <c r="D1213" s="28">
        <v>4</v>
      </c>
      <c r="E1213" s="28">
        <v>2</v>
      </c>
      <c r="F1213" s="28">
        <v>2</v>
      </c>
      <c r="G1213" s="33">
        <v>0</v>
      </c>
    </row>
    <row r="1214" spans="1:7" x14ac:dyDescent="0.25">
      <c r="A1214" s="31" t="s">
        <v>36</v>
      </c>
      <c r="B1214" s="28" t="s">
        <v>14</v>
      </c>
      <c r="C1214" s="28">
        <v>10</v>
      </c>
      <c r="D1214" s="28">
        <v>10</v>
      </c>
      <c r="E1214" s="28">
        <v>10</v>
      </c>
      <c r="F1214" s="28">
        <v>0</v>
      </c>
      <c r="G1214" s="33">
        <v>0</v>
      </c>
    </row>
    <row r="1215" spans="1:7" x14ac:dyDescent="0.25">
      <c r="A1215" s="29" t="s">
        <v>175</v>
      </c>
      <c r="B1215" s="30" t="s">
        <v>14</v>
      </c>
      <c r="C1215" s="30">
        <v>12</v>
      </c>
      <c r="D1215" s="30">
        <v>12</v>
      </c>
      <c r="E1215" s="30">
        <v>9</v>
      </c>
      <c r="F1215" s="30">
        <v>3</v>
      </c>
      <c r="G1215" s="32">
        <v>0</v>
      </c>
    </row>
    <row r="1216" spans="1:7" x14ac:dyDescent="0.25">
      <c r="A1216" s="29" t="s">
        <v>37</v>
      </c>
      <c r="B1216" s="30" t="s">
        <v>14</v>
      </c>
      <c r="C1216" s="30">
        <v>8</v>
      </c>
      <c r="D1216" s="30">
        <v>1</v>
      </c>
      <c r="E1216" s="30">
        <v>0</v>
      </c>
      <c r="F1216" s="30">
        <v>1</v>
      </c>
      <c r="G1216" s="32">
        <v>0</v>
      </c>
    </row>
    <row r="1217" spans="1:7" x14ac:dyDescent="0.25">
      <c r="A1217" s="29" t="s">
        <v>69</v>
      </c>
      <c r="B1217" s="30" t="s">
        <v>14</v>
      </c>
      <c r="C1217" s="30">
        <v>9</v>
      </c>
      <c r="D1217" s="30">
        <v>8</v>
      </c>
      <c r="E1217" s="30">
        <v>7</v>
      </c>
      <c r="F1217" s="30">
        <v>1</v>
      </c>
      <c r="G1217" s="32">
        <v>0</v>
      </c>
    </row>
    <row r="1218" spans="1:7" x14ac:dyDescent="0.25">
      <c r="A1218" s="31" t="s">
        <v>70</v>
      </c>
      <c r="B1218" s="28" t="s">
        <v>14</v>
      </c>
      <c r="C1218" s="28">
        <v>9</v>
      </c>
      <c r="D1218" s="28">
        <v>9</v>
      </c>
      <c r="E1218" s="28">
        <v>8</v>
      </c>
      <c r="F1218" s="28">
        <v>1</v>
      </c>
      <c r="G1218" s="33">
        <v>0</v>
      </c>
    </row>
    <row r="1219" spans="1:7" x14ac:dyDescent="0.25">
      <c r="A1219" s="29" t="s">
        <v>38</v>
      </c>
      <c r="B1219" s="30" t="s">
        <v>14</v>
      </c>
      <c r="C1219" s="30">
        <v>1</v>
      </c>
      <c r="D1219" s="30">
        <v>1</v>
      </c>
      <c r="E1219" s="30">
        <v>1</v>
      </c>
      <c r="F1219" s="30">
        <v>0</v>
      </c>
      <c r="G1219" s="32">
        <v>0</v>
      </c>
    </row>
    <row r="1220" spans="1:7" x14ac:dyDescent="0.25">
      <c r="A1220" s="31" t="s">
        <v>71</v>
      </c>
      <c r="B1220" s="28" t="s">
        <v>14</v>
      </c>
      <c r="C1220" s="28">
        <v>3</v>
      </c>
      <c r="D1220" s="28">
        <v>3</v>
      </c>
      <c r="E1220" s="28">
        <v>1</v>
      </c>
      <c r="F1220" s="28">
        <v>2</v>
      </c>
      <c r="G1220" s="33">
        <v>0</v>
      </c>
    </row>
    <row r="1221" spans="1:7" x14ac:dyDescent="0.25">
      <c r="A1221" s="31" t="s">
        <v>72</v>
      </c>
      <c r="B1221" s="28" t="s">
        <v>14</v>
      </c>
      <c r="C1221" s="28">
        <v>1</v>
      </c>
      <c r="D1221" s="28">
        <v>0</v>
      </c>
      <c r="E1221" s="28">
        <v>0</v>
      </c>
      <c r="F1221" s="28">
        <v>0</v>
      </c>
      <c r="G1221" s="33">
        <v>0</v>
      </c>
    </row>
    <row r="1222" spans="1:7" x14ac:dyDescent="0.25">
      <c r="A1222" s="31" t="s">
        <v>73</v>
      </c>
      <c r="B1222" s="28" t="s">
        <v>14</v>
      </c>
      <c r="C1222" s="28">
        <v>10</v>
      </c>
      <c r="D1222" s="28">
        <v>8</v>
      </c>
      <c r="E1222" s="28">
        <v>7</v>
      </c>
      <c r="F1222" s="28">
        <v>1</v>
      </c>
      <c r="G1222" s="33">
        <v>0</v>
      </c>
    </row>
    <row r="1223" spans="1:7" x14ac:dyDescent="0.25">
      <c r="A1223" s="31" t="s">
        <v>74</v>
      </c>
      <c r="B1223" s="28" t="s">
        <v>14</v>
      </c>
      <c r="C1223" s="28">
        <v>4</v>
      </c>
      <c r="D1223" s="28">
        <v>4</v>
      </c>
      <c r="E1223" s="28">
        <v>3</v>
      </c>
      <c r="F1223" s="28">
        <v>1</v>
      </c>
      <c r="G1223" s="33">
        <v>0</v>
      </c>
    </row>
    <row r="1224" spans="1:7" x14ac:dyDescent="0.25">
      <c r="A1224" s="31" t="s">
        <v>138</v>
      </c>
      <c r="B1224" s="28" t="s">
        <v>14</v>
      </c>
      <c r="C1224" s="28">
        <v>31</v>
      </c>
      <c r="D1224" s="28">
        <v>31</v>
      </c>
      <c r="E1224" s="28">
        <v>24</v>
      </c>
      <c r="F1224" s="28">
        <v>7</v>
      </c>
      <c r="G1224" s="33">
        <v>0</v>
      </c>
    </row>
    <row r="1225" spans="1:7" x14ac:dyDescent="0.25">
      <c r="A1225" s="31" t="s">
        <v>75</v>
      </c>
      <c r="B1225" s="28" t="s">
        <v>14</v>
      </c>
      <c r="C1225" s="28">
        <v>2</v>
      </c>
      <c r="D1225" s="28">
        <v>2</v>
      </c>
      <c r="E1225" s="28">
        <v>1</v>
      </c>
      <c r="F1225" s="28">
        <v>1</v>
      </c>
      <c r="G1225" s="33">
        <v>0</v>
      </c>
    </row>
    <row r="1226" spans="1:7" x14ac:dyDescent="0.25">
      <c r="A1226" s="31" t="s">
        <v>76</v>
      </c>
      <c r="B1226" s="28" t="s">
        <v>14</v>
      </c>
      <c r="C1226" s="28">
        <v>5</v>
      </c>
      <c r="D1226" s="28">
        <v>5</v>
      </c>
      <c r="E1226" s="28">
        <v>3</v>
      </c>
      <c r="F1226" s="28">
        <v>2</v>
      </c>
      <c r="G1226" s="33">
        <v>0</v>
      </c>
    </row>
    <row r="1227" spans="1:7" x14ac:dyDescent="0.25">
      <c r="A1227" s="31" t="s">
        <v>77</v>
      </c>
      <c r="B1227" s="28" t="s">
        <v>14</v>
      </c>
      <c r="C1227" s="28">
        <v>2</v>
      </c>
      <c r="D1227" s="28">
        <v>2</v>
      </c>
      <c r="E1227" s="28">
        <v>2</v>
      </c>
      <c r="F1227" s="28">
        <v>0</v>
      </c>
      <c r="G1227" s="33">
        <v>0</v>
      </c>
    </row>
    <row r="1228" spans="1:7" x14ac:dyDescent="0.25">
      <c r="A1228" s="29" t="s">
        <v>139</v>
      </c>
      <c r="B1228" s="30" t="s">
        <v>14</v>
      </c>
      <c r="C1228" s="30">
        <v>3</v>
      </c>
      <c r="D1228" s="30">
        <v>3</v>
      </c>
      <c r="E1228" s="30">
        <v>1</v>
      </c>
      <c r="F1228" s="30">
        <v>2</v>
      </c>
      <c r="G1228" s="32">
        <v>0</v>
      </c>
    </row>
    <row r="1229" spans="1:7" x14ac:dyDescent="0.25">
      <c r="A1229" s="29" t="s">
        <v>79</v>
      </c>
      <c r="B1229" s="30" t="s">
        <v>14</v>
      </c>
      <c r="C1229" s="30">
        <v>4</v>
      </c>
      <c r="D1229" s="30">
        <v>4</v>
      </c>
      <c r="E1229" s="30">
        <v>3</v>
      </c>
      <c r="F1229" s="30">
        <v>1</v>
      </c>
      <c r="G1229" s="32">
        <v>0</v>
      </c>
    </row>
    <row r="1230" spans="1:7" x14ac:dyDescent="0.25">
      <c r="A1230" s="29" t="s">
        <v>39</v>
      </c>
      <c r="B1230" s="30" t="s">
        <v>14</v>
      </c>
      <c r="C1230" s="30">
        <v>13</v>
      </c>
      <c r="D1230" s="30">
        <v>12</v>
      </c>
      <c r="E1230" s="30">
        <v>11</v>
      </c>
      <c r="F1230" s="30">
        <v>1</v>
      </c>
      <c r="G1230" s="32">
        <v>0</v>
      </c>
    </row>
    <row r="1231" spans="1:7" x14ac:dyDescent="0.25">
      <c r="A1231" s="31" t="s">
        <v>80</v>
      </c>
      <c r="B1231" s="28" t="s">
        <v>14</v>
      </c>
      <c r="C1231" s="28">
        <v>15</v>
      </c>
      <c r="D1231" s="28">
        <v>15</v>
      </c>
      <c r="E1231" s="28">
        <v>15</v>
      </c>
      <c r="F1231" s="28">
        <v>0</v>
      </c>
      <c r="G1231" s="33">
        <v>0</v>
      </c>
    </row>
    <row r="1232" spans="1:7" x14ac:dyDescent="0.25">
      <c r="A1232" s="29" t="s">
        <v>140</v>
      </c>
      <c r="B1232" s="30" t="s">
        <v>14</v>
      </c>
      <c r="C1232" s="30">
        <v>3</v>
      </c>
      <c r="D1232" s="30">
        <v>3</v>
      </c>
      <c r="E1232" s="30">
        <v>3</v>
      </c>
      <c r="F1232" s="30">
        <v>0</v>
      </c>
      <c r="G1232" s="32">
        <v>0</v>
      </c>
    </row>
    <row r="1233" spans="1:7" x14ac:dyDescent="0.25">
      <c r="A1233" s="31" t="s">
        <v>81</v>
      </c>
      <c r="B1233" s="28" t="s">
        <v>14</v>
      </c>
      <c r="C1233" s="28">
        <v>1</v>
      </c>
      <c r="D1233" s="28">
        <v>1</v>
      </c>
      <c r="E1233" s="28">
        <v>1</v>
      </c>
      <c r="F1233" s="28">
        <v>0</v>
      </c>
      <c r="G1233" s="33">
        <v>0</v>
      </c>
    </row>
    <row r="1234" spans="1:7" x14ac:dyDescent="0.25">
      <c r="A1234" s="29" t="s">
        <v>82</v>
      </c>
      <c r="B1234" s="30" t="s">
        <v>14</v>
      </c>
      <c r="C1234" s="30">
        <v>5</v>
      </c>
      <c r="D1234" s="30">
        <v>5</v>
      </c>
      <c r="E1234" s="30">
        <v>5</v>
      </c>
      <c r="F1234" s="30">
        <v>0</v>
      </c>
      <c r="G1234" s="32">
        <v>0</v>
      </c>
    </row>
    <row r="1235" spans="1:7" x14ac:dyDescent="0.25">
      <c r="A1235" s="29" t="s">
        <v>141</v>
      </c>
      <c r="B1235" s="30" t="s">
        <v>14</v>
      </c>
      <c r="C1235" s="30">
        <v>11</v>
      </c>
      <c r="D1235" s="30">
        <v>11</v>
      </c>
      <c r="E1235" s="30">
        <v>10</v>
      </c>
      <c r="F1235" s="30">
        <v>1</v>
      </c>
      <c r="G1235" s="32">
        <v>0</v>
      </c>
    </row>
    <row r="1236" spans="1:7" x14ac:dyDescent="0.25">
      <c r="A1236" s="31" t="s">
        <v>83</v>
      </c>
      <c r="B1236" s="28" t="s">
        <v>14</v>
      </c>
      <c r="C1236" s="28">
        <v>11</v>
      </c>
      <c r="D1236" s="28">
        <v>10</v>
      </c>
      <c r="E1236" s="28">
        <v>6</v>
      </c>
      <c r="F1236" s="28">
        <v>4</v>
      </c>
      <c r="G1236" s="33">
        <v>0</v>
      </c>
    </row>
    <row r="1237" spans="1:7" x14ac:dyDescent="0.25">
      <c r="A1237" s="29" t="s">
        <v>85</v>
      </c>
      <c r="B1237" s="30" t="s">
        <v>14</v>
      </c>
      <c r="C1237" s="30">
        <v>4</v>
      </c>
      <c r="D1237" s="30">
        <v>4</v>
      </c>
      <c r="E1237" s="30">
        <v>3</v>
      </c>
      <c r="F1237" s="30">
        <v>1</v>
      </c>
      <c r="G1237" s="32">
        <v>0</v>
      </c>
    </row>
    <row r="1238" spans="1:7" x14ac:dyDescent="0.25">
      <c r="A1238" s="29" t="s">
        <v>171</v>
      </c>
      <c r="B1238" s="30" t="s">
        <v>14</v>
      </c>
      <c r="C1238" s="30">
        <v>19</v>
      </c>
      <c r="D1238" s="30">
        <v>19</v>
      </c>
      <c r="E1238" s="30">
        <v>18</v>
      </c>
      <c r="F1238" s="30">
        <v>1</v>
      </c>
      <c r="G1238" s="32">
        <v>0</v>
      </c>
    </row>
    <row r="1239" spans="1:7" x14ac:dyDescent="0.25">
      <c r="A1239" s="31" t="s">
        <v>86</v>
      </c>
      <c r="B1239" s="28" t="s">
        <v>14</v>
      </c>
      <c r="C1239" s="28">
        <v>6</v>
      </c>
      <c r="D1239" s="28">
        <v>6</v>
      </c>
      <c r="E1239" s="28">
        <v>5</v>
      </c>
      <c r="F1239" s="28">
        <v>1</v>
      </c>
      <c r="G1239" s="33">
        <v>0</v>
      </c>
    </row>
    <row r="1240" spans="1:7" x14ac:dyDescent="0.25">
      <c r="A1240" s="31" t="s">
        <v>87</v>
      </c>
      <c r="B1240" s="28" t="s">
        <v>14</v>
      </c>
      <c r="C1240" s="28">
        <v>1</v>
      </c>
      <c r="D1240" s="28">
        <v>1</v>
      </c>
      <c r="E1240" s="28">
        <v>1</v>
      </c>
      <c r="F1240" s="28">
        <v>0</v>
      </c>
      <c r="G1240" s="33">
        <v>0</v>
      </c>
    </row>
    <row r="1241" spans="1:7" x14ac:dyDescent="0.25">
      <c r="A1241" s="31" t="s">
        <v>88</v>
      </c>
      <c r="B1241" s="28" t="s">
        <v>14</v>
      </c>
      <c r="C1241" s="28">
        <v>4</v>
      </c>
      <c r="D1241" s="28">
        <v>3</v>
      </c>
      <c r="E1241" s="28">
        <v>3</v>
      </c>
      <c r="F1241" s="28">
        <v>0</v>
      </c>
      <c r="G1241" s="33">
        <v>0</v>
      </c>
    </row>
    <row r="1242" spans="1:7" x14ac:dyDescent="0.25">
      <c r="A1242" s="31" t="s">
        <v>89</v>
      </c>
      <c r="B1242" s="28" t="s">
        <v>14</v>
      </c>
      <c r="C1242" s="28">
        <v>1</v>
      </c>
      <c r="D1242" s="28">
        <v>1</v>
      </c>
      <c r="E1242" s="28">
        <v>1</v>
      </c>
      <c r="F1242" s="28">
        <v>0</v>
      </c>
      <c r="G1242" s="33">
        <v>0</v>
      </c>
    </row>
    <row r="1243" spans="1:7" x14ac:dyDescent="0.25">
      <c r="A1243" s="31" t="s">
        <v>143</v>
      </c>
      <c r="B1243" s="28" t="s">
        <v>14</v>
      </c>
      <c r="C1243" s="28">
        <v>1</v>
      </c>
      <c r="D1243" s="28">
        <v>1</v>
      </c>
      <c r="E1243" s="28">
        <v>1</v>
      </c>
      <c r="F1243" s="28">
        <v>0</v>
      </c>
      <c r="G1243" s="33">
        <v>0</v>
      </c>
    </row>
    <row r="1244" spans="1:7" x14ac:dyDescent="0.25">
      <c r="A1244" s="29" t="s">
        <v>144</v>
      </c>
      <c r="B1244" s="30" t="s">
        <v>14</v>
      </c>
      <c r="C1244" s="30">
        <v>3</v>
      </c>
      <c r="D1244" s="30">
        <v>3</v>
      </c>
      <c r="E1244" s="30">
        <v>3</v>
      </c>
      <c r="F1244" s="30">
        <v>0</v>
      </c>
      <c r="G1244" s="32">
        <v>0</v>
      </c>
    </row>
    <row r="1245" spans="1:7" x14ac:dyDescent="0.25">
      <c r="A1245" s="29" t="s">
        <v>91</v>
      </c>
      <c r="B1245" s="30" t="s">
        <v>14</v>
      </c>
      <c r="C1245" s="30">
        <v>5</v>
      </c>
      <c r="D1245" s="30">
        <v>5</v>
      </c>
      <c r="E1245" s="30">
        <v>4</v>
      </c>
      <c r="F1245" s="30">
        <v>1</v>
      </c>
      <c r="G1245" s="32">
        <v>0</v>
      </c>
    </row>
    <row r="1246" spans="1:7" x14ac:dyDescent="0.25">
      <c r="A1246" s="29" t="s">
        <v>145</v>
      </c>
      <c r="B1246" s="30" t="s">
        <v>14</v>
      </c>
      <c r="C1246" s="30">
        <v>4</v>
      </c>
      <c r="D1246" s="30">
        <v>4</v>
      </c>
      <c r="E1246" s="30">
        <v>4</v>
      </c>
      <c r="F1246" s="30">
        <v>0</v>
      </c>
      <c r="G1246" s="32">
        <v>0</v>
      </c>
    </row>
    <row r="1247" spans="1:7" x14ac:dyDescent="0.25">
      <c r="A1247" s="31" t="s">
        <v>92</v>
      </c>
      <c r="B1247" s="28" t="s">
        <v>14</v>
      </c>
      <c r="C1247" s="28">
        <v>2</v>
      </c>
      <c r="D1247" s="28">
        <v>1</v>
      </c>
      <c r="E1247" s="28">
        <v>1</v>
      </c>
      <c r="F1247" s="28">
        <v>0</v>
      </c>
      <c r="G1247" s="33">
        <v>0</v>
      </c>
    </row>
    <row r="1248" spans="1:7" x14ac:dyDescent="0.25">
      <c r="A1248" s="29" t="s">
        <v>93</v>
      </c>
      <c r="B1248" s="30" t="s">
        <v>14</v>
      </c>
      <c r="C1248" s="30">
        <v>2</v>
      </c>
      <c r="D1248" s="30">
        <v>1</v>
      </c>
      <c r="E1248" s="30">
        <v>1</v>
      </c>
      <c r="F1248" s="30">
        <v>0</v>
      </c>
      <c r="G1248" s="32">
        <v>0</v>
      </c>
    </row>
    <row r="1249" spans="1:7" x14ac:dyDescent="0.25">
      <c r="A1249" s="29" t="s">
        <v>95</v>
      </c>
      <c r="B1249" s="30" t="s">
        <v>14</v>
      </c>
      <c r="C1249" s="30">
        <v>7</v>
      </c>
      <c r="D1249" s="30">
        <v>6</v>
      </c>
      <c r="E1249" s="30">
        <v>6</v>
      </c>
      <c r="F1249" s="30">
        <v>0</v>
      </c>
      <c r="G1249" s="32">
        <v>0</v>
      </c>
    </row>
    <row r="1250" spans="1:7" x14ac:dyDescent="0.25">
      <c r="A1250" s="31" t="s">
        <v>96</v>
      </c>
      <c r="B1250" s="28" t="s">
        <v>14</v>
      </c>
      <c r="C1250" s="28">
        <v>4</v>
      </c>
      <c r="D1250" s="28">
        <v>3</v>
      </c>
      <c r="E1250" s="28">
        <v>1</v>
      </c>
      <c r="F1250" s="28">
        <v>2</v>
      </c>
      <c r="G1250" s="33">
        <v>0</v>
      </c>
    </row>
    <row r="1251" spans="1:7" x14ac:dyDescent="0.25">
      <c r="A1251" s="29" t="s">
        <v>97</v>
      </c>
      <c r="B1251" s="30" t="s">
        <v>14</v>
      </c>
      <c r="C1251" s="30">
        <v>8</v>
      </c>
      <c r="D1251" s="30">
        <v>8</v>
      </c>
      <c r="E1251" s="30">
        <v>8</v>
      </c>
      <c r="F1251" s="30">
        <v>0</v>
      </c>
      <c r="G1251" s="32">
        <v>0</v>
      </c>
    </row>
    <row r="1252" spans="1:7" x14ac:dyDescent="0.25">
      <c r="A1252" s="29" t="s">
        <v>98</v>
      </c>
      <c r="B1252" s="30" t="s">
        <v>14</v>
      </c>
      <c r="C1252" s="30">
        <v>3</v>
      </c>
      <c r="D1252" s="30">
        <v>2</v>
      </c>
      <c r="E1252" s="30">
        <v>2</v>
      </c>
      <c r="F1252" s="30">
        <v>0</v>
      </c>
      <c r="G1252" s="32">
        <v>0</v>
      </c>
    </row>
    <row r="1253" spans="1:7" x14ac:dyDescent="0.25">
      <c r="A1253" s="31" t="s">
        <v>41</v>
      </c>
      <c r="B1253" s="28" t="s">
        <v>14</v>
      </c>
      <c r="C1253" s="28">
        <v>2</v>
      </c>
      <c r="D1253" s="28">
        <v>2</v>
      </c>
      <c r="E1253" s="28">
        <v>2</v>
      </c>
      <c r="F1253" s="28">
        <v>0</v>
      </c>
      <c r="G1253" s="33">
        <v>0</v>
      </c>
    </row>
    <row r="1254" spans="1:7" x14ac:dyDescent="0.25">
      <c r="A1254" s="31" t="s">
        <v>99</v>
      </c>
      <c r="B1254" s="28" t="s">
        <v>14</v>
      </c>
      <c r="C1254" s="28">
        <v>2</v>
      </c>
      <c r="D1254" s="28">
        <v>2</v>
      </c>
      <c r="E1254" s="28">
        <v>2</v>
      </c>
      <c r="F1254" s="28">
        <v>0</v>
      </c>
      <c r="G1254" s="33">
        <v>0</v>
      </c>
    </row>
    <row r="1255" spans="1:7" x14ac:dyDescent="0.25">
      <c r="A1255" s="31" t="s">
        <v>42</v>
      </c>
      <c r="B1255" s="28" t="s">
        <v>14</v>
      </c>
      <c r="C1255" s="28">
        <v>23</v>
      </c>
      <c r="D1255" s="28">
        <v>21</v>
      </c>
      <c r="E1255" s="28">
        <v>10</v>
      </c>
      <c r="F1255" s="28">
        <v>11</v>
      </c>
      <c r="G1255" s="33">
        <v>0</v>
      </c>
    </row>
    <row r="1256" spans="1:7" x14ac:dyDescent="0.25">
      <c r="A1256" s="29" t="s">
        <v>101</v>
      </c>
      <c r="B1256" s="30" t="s">
        <v>14</v>
      </c>
      <c r="C1256" s="30">
        <v>9</v>
      </c>
      <c r="D1256" s="30">
        <v>9</v>
      </c>
      <c r="E1256" s="30">
        <v>8</v>
      </c>
      <c r="F1256" s="30">
        <v>1</v>
      </c>
      <c r="G1256" s="32">
        <v>0</v>
      </c>
    </row>
    <row r="1257" spans="1:7" x14ac:dyDescent="0.25">
      <c r="A1257" s="31" t="s">
        <v>43</v>
      </c>
      <c r="B1257" s="28" t="s">
        <v>14</v>
      </c>
      <c r="C1257" s="28">
        <v>2</v>
      </c>
      <c r="D1257" s="28">
        <v>2</v>
      </c>
      <c r="E1257" s="28">
        <v>1</v>
      </c>
      <c r="F1257" s="28">
        <v>1</v>
      </c>
      <c r="G1257" s="33">
        <v>0</v>
      </c>
    </row>
    <row r="1258" spans="1:7" x14ac:dyDescent="0.25">
      <c r="A1258" s="29" t="s">
        <v>102</v>
      </c>
      <c r="B1258" s="30" t="s">
        <v>14</v>
      </c>
      <c r="C1258" s="30">
        <v>8</v>
      </c>
      <c r="D1258" s="30">
        <v>8</v>
      </c>
      <c r="E1258" s="30">
        <v>5</v>
      </c>
      <c r="F1258" s="30">
        <v>3</v>
      </c>
      <c r="G1258" s="32">
        <v>0</v>
      </c>
    </row>
    <row r="1259" spans="1:7" x14ac:dyDescent="0.25">
      <c r="A1259" s="31" t="s">
        <v>103</v>
      </c>
      <c r="B1259" s="28" t="s">
        <v>14</v>
      </c>
      <c r="C1259" s="28">
        <v>14</v>
      </c>
      <c r="D1259" s="28">
        <v>13</v>
      </c>
      <c r="E1259" s="28">
        <v>7</v>
      </c>
      <c r="F1259" s="28">
        <v>6</v>
      </c>
      <c r="G1259" s="33">
        <v>0</v>
      </c>
    </row>
    <row r="1260" spans="1:7" x14ac:dyDescent="0.25">
      <c r="A1260" s="31" t="s">
        <v>104</v>
      </c>
      <c r="B1260" s="28" t="s">
        <v>14</v>
      </c>
      <c r="C1260" s="28">
        <v>2</v>
      </c>
      <c r="D1260" s="28">
        <v>0</v>
      </c>
      <c r="E1260" s="28">
        <v>0</v>
      </c>
      <c r="F1260" s="28">
        <v>0</v>
      </c>
      <c r="G1260" s="33">
        <v>0</v>
      </c>
    </row>
    <row r="1261" spans="1:7" x14ac:dyDescent="0.25">
      <c r="A1261" s="31" t="s">
        <v>106</v>
      </c>
      <c r="B1261" s="28" t="s">
        <v>14</v>
      </c>
      <c r="C1261" s="28">
        <v>9</v>
      </c>
      <c r="D1261" s="28">
        <v>9</v>
      </c>
      <c r="E1261" s="28">
        <v>9</v>
      </c>
      <c r="F1261" s="28">
        <v>0</v>
      </c>
      <c r="G1261" s="33">
        <v>0</v>
      </c>
    </row>
    <row r="1262" spans="1:7" x14ac:dyDescent="0.25">
      <c r="A1262" s="31" t="s">
        <v>147</v>
      </c>
      <c r="B1262" s="28" t="s">
        <v>14</v>
      </c>
      <c r="C1262" s="28">
        <v>1</v>
      </c>
      <c r="D1262" s="28">
        <v>0</v>
      </c>
      <c r="E1262" s="28">
        <v>0</v>
      </c>
      <c r="F1262" s="28">
        <v>0</v>
      </c>
      <c r="G1262" s="33">
        <v>0</v>
      </c>
    </row>
    <row r="1263" spans="1:7" x14ac:dyDescent="0.25">
      <c r="A1263" s="29" t="s">
        <v>107</v>
      </c>
      <c r="B1263" s="30" t="s">
        <v>14</v>
      </c>
      <c r="C1263" s="30">
        <v>10</v>
      </c>
      <c r="D1263" s="30">
        <v>10</v>
      </c>
      <c r="E1263" s="30">
        <v>6</v>
      </c>
      <c r="F1263" s="30">
        <v>4</v>
      </c>
      <c r="G1263" s="32">
        <v>0</v>
      </c>
    </row>
    <row r="1264" spans="1:7" x14ac:dyDescent="0.25">
      <c r="A1264" s="29" t="s">
        <v>108</v>
      </c>
      <c r="B1264" s="30" t="s">
        <v>14</v>
      </c>
      <c r="C1264" s="30">
        <v>4</v>
      </c>
      <c r="D1264" s="30">
        <v>4</v>
      </c>
      <c r="E1264" s="30">
        <v>3</v>
      </c>
      <c r="F1264" s="30">
        <v>1</v>
      </c>
      <c r="G1264" s="32">
        <v>0</v>
      </c>
    </row>
    <row r="1265" spans="1:7" x14ac:dyDescent="0.25">
      <c r="A1265" s="29" t="s">
        <v>109</v>
      </c>
      <c r="B1265" s="30" t="s">
        <v>14</v>
      </c>
      <c r="C1265" s="30">
        <v>2</v>
      </c>
      <c r="D1265" s="30">
        <v>2</v>
      </c>
      <c r="E1265" s="30">
        <v>2</v>
      </c>
      <c r="F1265" s="30">
        <v>0</v>
      </c>
      <c r="G1265" s="32">
        <v>0</v>
      </c>
    </row>
    <row r="1266" spans="1:7" x14ac:dyDescent="0.25">
      <c r="A1266" s="29" t="s">
        <v>148</v>
      </c>
      <c r="B1266" s="30" t="s">
        <v>14</v>
      </c>
      <c r="C1266" s="30">
        <v>3</v>
      </c>
      <c r="D1266" s="30">
        <v>2</v>
      </c>
      <c r="E1266" s="30">
        <v>1</v>
      </c>
      <c r="F1266" s="30">
        <v>1</v>
      </c>
      <c r="G1266" s="32">
        <v>0</v>
      </c>
    </row>
    <row r="1267" spans="1:7" x14ac:dyDescent="0.25">
      <c r="A1267" s="29" t="s">
        <v>110</v>
      </c>
      <c r="B1267" s="30" t="s">
        <v>14</v>
      </c>
      <c r="C1267" s="30">
        <v>4</v>
      </c>
      <c r="D1267" s="30">
        <v>4</v>
      </c>
      <c r="E1267" s="30">
        <v>2</v>
      </c>
      <c r="F1267" s="30">
        <v>2</v>
      </c>
      <c r="G1267" s="32">
        <v>0</v>
      </c>
    </row>
    <row r="1268" spans="1:7" x14ac:dyDescent="0.25">
      <c r="A1268" s="29" t="s">
        <v>170</v>
      </c>
      <c r="B1268" s="30" t="s">
        <v>14</v>
      </c>
      <c r="C1268" s="30">
        <v>4</v>
      </c>
      <c r="D1268" s="30">
        <v>4</v>
      </c>
      <c r="E1268" s="30">
        <v>4</v>
      </c>
      <c r="F1268" s="30">
        <v>0</v>
      </c>
      <c r="G1268" s="32">
        <v>0</v>
      </c>
    </row>
    <row r="1269" spans="1:7" x14ac:dyDescent="0.25">
      <c r="A1269" s="29" t="s">
        <v>111</v>
      </c>
      <c r="B1269" s="30" t="s">
        <v>14</v>
      </c>
      <c r="C1269" s="30">
        <v>4</v>
      </c>
      <c r="D1269" s="30">
        <v>4</v>
      </c>
      <c r="E1269" s="30">
        <v>4</v>
      </c>
      <c r="F1269" s="30">
        <v>0</v>
      </c>
      <c r="G1269" s="32">
        <v>0</v>
      </c>
    </row>
    <row r="1270" spans="1:7" x14ac:dyDescent="0.25">
      <c r="A1270" s="31" t="s">
        <v>112</v>
      </c>
      <c r="B1270" s="28" t="s">
        <v>14</v>
      </c>
      <c r="C1270" s="28">
        <v>1</v>
      </c>
      <c r="D1270" s="28">
        <v>0</v>
      </c>
      <c r="E1270" s="28">
        <v>0</v>
      </c>
      <c r="F1270" s="28">
        <v>0</v>
      </c>
      <c r="G1270" s="33">
        <v>0</v>
      </c>
    </row>
    <row r="1271" spans="1:7" x14ac:dyDescent="0.25">
      <c r="A1271" s="31" t="s">
        <v>113</v>
      </c>
      <c r="B1271" s="28" t="s">
        <v>14</v>
      </c>
      <c r="C1271" s="28">
        <v>5</v>
      </c>
      <c r="D1271" s="28">
        <v>5</v>
      </c>
      <c r="E1271" s="28">
        <v>5</v>
      </c>
      <c r="F1271" s="28">
        <v>0</v>
      </c>
      <c r="G1271" s="33">
        <v>0</v>
      </c>
    </row>
    <row r="1272" spans="1:7" x14ac:dyDescent="0.25">
      <c r="A1272" s="29" t="s">
        <v>165</v>
      </c>
      <c r="B1272" s="30" t="s">
        <v>14</v>
      </c>
      <c r="C1272" s="30">
        <v>13</v>
      </c>
      <c r="D1272" s="30">
        <v>10</v>
      </c>
      <c r="E1272" s="30">
        <v>7</v>
      </c>
      <c r="F1272" s="30">
        <v>3</v>
      </c>
      <c r="G1272" s="32">
        <v>0</v>
      </c>
    </row>
    <row r="1273" spans="1:7" x14ac:dyDescent="0.25">
      <c r="A1273" s="29" t="s">
        <v>46</v>
      </c>
      <c r="B1273" s="30" t="s">
        <v>14</v>
      </c>
      <c r="C1273" s="30">
        <v>22</v>
      </c>
      <c r="D1273" s="30">
        <v>22</v>
      </c>
      <c r="E1273" s="30">
        <v>15</v>
      </c>
      <c r="F1273" s="30">
        <v>7</v>
      </c>
      <c r="G1273" s="32">
        <v>0</v>
      </c>
    </row>
    <row r="1274" spans="1:7" x14ac:dyDescent="0.25">
      <c r="A1274" s="31" t="s">
        <v>115</v>
      </c>
      <c r="B1274" s="28" t="s">
        <v>14</v>
      </c>
      <c r="C1274" s="28">
        <v>6</v>
      </c>
      <c r="D1274" s="28">
        <v>6</v>
      </c>
      <c r="E1274" s="28">
        <v>4</v>
      </c>
      <c r="F1274" s="28">
        <v>2</v>
      </c>
      <c r="G1274" s="33">
        <v>0</v>
      </c>
    </row>
    <row r="1275" spans="1:7" x14ac:dyDescent="0.25">
      <c r="A1275" s="29" t="s">
        <v>163</v>
      </c>
      <c r="B1275" s="30" t="s">
        <v>14</v>
      </c>
      <c r="C1275" s="30">
        <v>6</v>
      </c>
      <c r="D1275" s="30">
        <v>4</v>
      </c>
      <c r="E1275" s="30">
        <v>2</v>
      </c>
      <c r="F1275" s="30">
        <v>2</v>
      </c>
      <c r="G1275" s="32">
        <v>0</v>
      </c>
    </row>
    <row r="1276" spans="1:7" x14ac:dyDescent="0.25">
      <c r="A1276" s="29" t="s">
        <v>116</v>
      </c>
      <c r="B1276" s="30" t="s">
        <v>14</v>
      </c>
      <c r="C1276" s="30">
        <v>7</v>
      </c>
      <c r="D1276" s="30">
        <v>5</v>
      </c>
      <c r="E1276" s="30">
        <v>2</v>
      </c>
      <c r="F1276" s="30">
        <v>3</v>
      </c>
      <c r="G1276" s="32">
        <v>0</v>
      </c>
    </row>
    <row r="1277" spans="1:7" x14ac:dyDescent="0.25">
      <c r="A1277" s="31" t="s">
        <v>117</v>
      </c>
      <c r="B1277" s="28" t="s">
        <v>14</v>
      </c>
      <c r="C1277" s="28">
        <v>6</v>
      </c>
      <c r="D1277" s="28">
        <v>6</v>
      </c>
      <c r="E1277" s="28">
        <v>4</v>
      </c>
      <c r="F1277" s="28">
        <v>2</v>
      </c>
      <c r="G1277" s="33">
        <v>0</v>
      </c>
    </row>
    <row r="1278" spans="1:7" x14ac:dyDescent="0.25">
      <c r="A1278" s="31" t="s">
        <v>118</v>
      </c>
      <c r="B1278" s="28" t="s">
        <v>14</v>
      </c>
      <c r="C1278" s="28">
        <v>15</v>
      </c>
      <c r="D1278" s="28">
        <v>14</v>
      </c>
      <c r="E1278" s="28">
        <v>12</v>
      </c>
      <c r="F1278" s="28">
        <v>2</v>
      </c>
      <c r="G1278" s="33">
        <v>0</v>
      </c>
    </row>
    <row r="1279" spans="1:7" x14ac:dyDescent="0.25">
      <c r="A1279" s="31" t="s">
        <v>119</v>
      </c>
      <c r="B1279" s="28" t="s">
        <v>14</v>
      </c>
      <c r="C1279" s="28">
        <v>1</v>
      </c>
      <c r="D1279" s="28">
        <v>1</v>
      </c>
      <c r="E1279" s="28">
        <v>1</v>
      </c>
      <c r="F1279" s="28">
        <v>0</v>
      </c>
      <c r="G1279" s="33">
        <v>0</v>
      </c>
    </row>
    <row r="1280" spans="1:7" x14ac:dyDescent="0.25">
      <c r="A1280" s="29" t="s">
        <v>120</v>
      </c>
      <c r="B1280" s="30" t="s">
        <v>14</v>
      </c>
      <c r="C1280" s="30">
        <v>21</v>
      </c>
      <c r="D1280" s="30">
        <v>21</v>
      </c>
      <c r="E1280" s="30">
        <v>21</v>
      </c>
      <c r="F1280" s="30">
        <v>0</v>
      </c>
      <c r="G1280" s="32">
        <v>0</v>
      </c>
    </row>
    <row r="1281" spans="1:7" x14ac:dyDescent="0.25">
      <c r="A1281" s="31" t="s">
        <v>121</v>
      </c>
      <c r="B1281" s="28" t="s">
        <v>14</v>
      </c>
      <c r="C1281" s="28">
        <v>1</v>
      </c>
      <c r="D1281" s="28">
        <v>0</v>
      </c>
      <c r="E1281" s="28">
        <v>0</v>
      </c>
      <c r="F1281" s="28">
        <v>0</v>
      </c>
      <c r="G1281" s="33">
        <v>0</v>
      </c>
    </row>
    <row r="1282" spans="1:7" x14ac:dyDescent="0.25">
      <c r="A1282" s="29" t="s">
        <v>164</v>
      </c>
      <c r="B1282" s="30" t="s">
        <v>14</v>
      </c>
      <c r="C1282" s="30">
        <v>25</v>
      </c>
      <c r="D1282" s="30">
        <v>24</v>
      </c>
      <c r="E1282" s="30">
        <v>19</v>
      </c>
      <c r="F1282" s="30">
        <v>5</v>
      </c>
      <c r="G1282" s="32">
        <v>0</v>
      </c>
    </row>
    <row r="1283" spans="1:7" x14ac:dyDescent="0.25">
      <c r="A1283" s="31" t="s">
        <v>166</v>
      </c>
      <c r="B1283" s="28" t="s">
        <v>14</v>
      </c>
      <c r="C1283" s="28">
        <v>8</v>
      </c>
      <c r="D1283" s="28">
        <v>8</v>
      </c>
      <c r="E1283" s="28">
        <v>8</v>
      </c>
      <c r="F1283" s="28">
        <v>0</v>
      </c>
      <c r="G1283" s="33">
        <v>0</v>
      </c>
    </row>
    <row r="1284" spans="1:7" x14ac:dyDescent="0.25">
      <c r="A1284" s="29" t="s">
        <v>122</v>
      </c>
      <c r="B1284" s="30" t="s">
        <v>14</v>
      </c>
      <c r="C1284" s="30">
        <v>1</v>
      </c>
      <c r="D1284" s="30">
        <v>0</v>
      </c>
      <c r="E1284" s="30">
        <v>0</v>
      </c>
      <c r="F1284" s="30">
        <v>0</v>
      </c>
      <c r="G1284" s="32">
        <v>0</v>
      </c>
    </row>
    <row r="1285" spans="1:7" x14ac:dyDescent="0.25">
      <c r="A1285" s="29" t="s">
        <v>123</v>
      </c>
      <c r="B1285" s="30" t="s">
        <v>14</v>
      </c>
      <c r="C1285" s="30">
        <v>10</v>
      </c>
      <c r="D1285" s="30">
        <v>9</v>
      </c>
      <c r="E1285" s="30">
        <v>9</v>
      </c>
      <c r="F1285" s="30">
        <v>0</v>
      </c>
      <c r="G1285" s="32">
        <v>0</v>
      </c>
    </row>
    <row r="1286" spans="1:7" x14ac:dyDescent="0.25">
      <c r="A1286" s="31" t="s">
        <v>124</v>
      </c>
      <c r="B1286" s="28" t="s">
        <v>14</v>
      </c>
      <c r="C1286" s="28">
        <v>1</v>
      </c>
      <c r="D1286" s="28">
        <v>1</v>
      </c>
      <c r="E1286" s="28">
        <v>1</v>
      </c>
      <c r="F1286" s="28">
        <v>0</v>
      </c>
      <c r="G1286" s="33">
        <v>0</v>
      </c>
    </row>
    <row r="1287" spans="1:7" x14ac:dyDescent="0.25">
      <c r="A1287" s="29" t="s">
        <v>126</v>
      </c>
      <c r="B1287" s="30" t="s">
        <v>14</v>
      </c>
      <c r="C1287" s="30">
        <v>3</v>
      </c>
      <c r="D1287" s="30">
        <v>3</v>
      </c>
      <c r="E1287" s="30">
        <v>3</v>
      </c>
      <c r="F1287" s="30">
        <v>0</v>
      </c>
      <c r="G1287" s="32">
        <v>0</v>
      </c>
    </row>
    <row r="1288" spans="1:7" x14ac:dyDescent="0.25">
      <c r="A1288" s="31" t="s">
        <v>127</v>
      </c>
      <c r="B1288" s="28" t="s">
        <v>14</v>
      </c>
      <c r="C1288" s="28">
        <v>4</v>
      </c>
      <c r="D1288" s="28">
        <v>4</v>
      </c>
      <c r="E1288" s="28">
        <v>3</v>
      </c>
      <c r="F1288" s="28">
        <v>1</v>
      </c>
      <c r="G1288" s="33">
        <v>0</v>
      </c>
    </row>
    <row r="1289" spans="1:7" x14ac:dyDescent="0.25">
      <c r="A1289" s="31" t="s">
        <v>128</v>
      </c>
      <c r="B1289" s="28" t="s">
        <v>14</v>
      </c>
      <c r="C1289" s="28">
        <v>8</v>
      </c>
      <c r="D1289" s="28">
        <v>8</v>
      </c>
      <c r="E1289" s="28">
        <v>8</v>
      </c>
      <c r="F1289" s="28">
        <v>0</v>
      </c>
      <c r="G1289" s="33">
        <v>0</v>
      </c>
    </row>
    <row r="1290" spans="1:7" x14ac:dyDescent="0.25">
      <c r="A1290" s="29" t="s">
        <v>47</v>
      </c>
      <c r="B1290" s="30" t="s">
        <v>14</v>
      </c>
      <c r="C1290" s="30">
        <v>24</v>
      </c>
      <c r="D1290" s="30">
        <v>21</v>
      </c>
      <c r="E1290" s="30">
        <v>18</v>
      </c>
      <c r="F1290" s="30">
        <v>3</v>
      </c>
      <c r="G1290" s="32">
        <v>0</v>
      </c>
    </row>
    <row r="1291" spans="1:7" x14ac:dyDescent="0.25">
      <c r="A1291" s="31" t="s">
        <v>48</v>
      </c>
      <c r="B1291" s="28" t="s">
        <v>14</v>
      </c>
      <c r="C1291" s="28">
        <v>18</v>
      </c>
      <c r="D1291" s="28">
        <v>17</v>
      </c>
      <c r="E1291" s="28">
        <v>14</v>
      </c>
      <c r="F1291" s="28">
        <v>3</v>
      </c>
      <c r="G1291" s="33">
        <v>0</v>
      </c>
    </row>
    <row r="1292" spans="1:7" x14ac:dyDescent="0.25">
      <c r="A1292" s="31" t="s">
        <v>179</v>
      </c>
      <c r="B1292" s="28" t="s">
        <v>14</v>
      </c>
      <c r="C1292" s="28">
        <v>17</v>
      </c>
      <c r="D1292" s="28">
        <v>16</v>
      </c>
      <c r="E1292" s="28">
        <v>14</v>
      </c>
      <c r="F1292" s="28">
        <v>2</v>
      </c>
      <c r="G1292" s="33">
        <v>0</v>
      </c>
    </row>
    <row r="1293" spans="1:7" x14ac:dyDescent="0.25">
      <c r="A1293" s="31" t="s">
        <v>172</v>
      </c>
      <c r="B1293" s="28" t="s">
        <v>14</v>
      </c>
      <c r="C1293" s="28">
        <v>3</v>
      </c>
      <c r="D1293" s="28">
        <v>2</v>
      </c>
      <c r="E1293" s="28">
        <v>2</v>
      </c>
      <c r="F1293" s="28">
        <v>0</v>
      </c>
      <c r="G1293" s="33">
        <v>0</v>
      </c>
    </row>
    <row r="1294" spans="1:7" x14ac:dyDescent="0.25">
      <c r="A1294" s="29" t="s">
        <v>49</v>
      </c>
      <c r="B1294" s="30" t="s">
        <v>14</v>
      </c>
      <c r="C1294" s="30">
        <v>1</v>
      </c>
      <c r="D1294" s="30">
        <v>1</v>
      </c>
      <c r="E1294" s="30">
        <v>1</v>
      </c>
      <c r="F1294" s="30">
        <v>0</v>
      </c>
      <c r="G1294" s="32">
        <v>0</v>
      </c>
    </row>
    <row r="1295" spans="1:7" x14ac:dyDescent="0.25">
      <c r="A1295" s="31" t="s">
        <v>152</v>
      </c>
      <c r="B1295" s="28" t="s">
        <v>14</v>
      </c>
      <c r="C1295" s="28">
        <v>1</v>
      </c>
      <c r="D1295" s="28">
        <v>1</v>
      </c>
      <c r="E1295" s="28">
        <v>1</v>
      </c>
      <c r="F1295" s="28">
        <v>0</v>
      </c>
      <c r="G1295" s="33">
        <v>0</v>
      </c>
    </row>
    <row r="1296" spans="1:7" x14ac:dyDescent="0.25">
      <c r="A1296" s="31" t="s">
        <v>132</v>
      </c>
      <c r="B1296" s="28" t="s">
        <v>14</v>
      </c>
      <c r="C1296" s="28">
        <v>13</v>
      </c>
      <c r="D1296" s="28">
        <v>11</v>
      </c>
      <c r="E1296" s="28">
        <v>5</v>
      </c>
      <c r="F1296" s="28">
        <v>6</v>
      </c>
      <c r="G1296" s="33">
        <v>0</v>
      </c>
    </row>
    <row r="1297" spans="1:7" x14ac:dyDescent="0.25">
      <c r="A1297" s="29" t="s">
        <v>133</v>
      </c>
      <c r="B1297" s="30" t="s">
        <v>14</v>
      </c>
      <c r="C1297" s="30">
        <v>14</v>
      </c>
      <c r="D1297" s="30">
        <v>13</v>
      </c>
      <c r="E1297" s="30">
        <v>11</v>
      </c>
      <c r="F1297" s="30">
        <v>2</v>
      </c>
      <c r="G1297" s="32">
        <v>0</v>
      </c>
    </row>
    <row r="1298" spans="1:7" x14ac:dyDescent="0.25">
      <c r="A1298" s="31" t="s">
        <v>134</v>
      </c>
      <c r="B1298" s="28" t="s">
        <v>14</v>
      </c>
      <c r="C1298" s="28">
        <v>21</v>
      </c>
      <c r="D1298" s="28">
        <v>12</v>
      </c>
      <c r="E1298" s="28">
        <v>9</v>
      </c>
      <c r="F1298" s="28">
        <v>3</v>
      </c>
      <c r="G1298" s="33">
        <v>0</v>
      </c>
    </row>
    <row r="1299" spans="1:7" x14ac:dyDescent="0.25">
      <c r="A1299" s="29" t="s">
        <v>155</v>
      </c>
      <c r="B1299" s="30" t="s">
        <v>14</v>
      </c>
      <c r="C1299" s="30">
        <v>1</v>
      </c>
      <c r="D1299" s="30">
        <v>1</v>
      </c>
      <c r="E1299" s="30">
        <v>1</v>
      </c>
      <c r="F1299" s="30">
        <v>0</v>
      </c>
      <c r="G1299" s="32">
        <v>0</v>
      </c>
    </row>
    <row r="1300" spans="1:7" x14ac:dyDescent="0.25">
      <c r="A1300" s="29" t="s">
        <v>135</v>
      </c>
      <c r="B1300" s="30" t="s">
        <v>14</v>
      </c>
      <c r="C1300" s="30">
        <v>2</v>
      </c>
      <c r="D1300" s="30">
        <v>0</v>
      </c>
      <c r="E1300" s="30">
        <v>0</v>
      </c>
      <c r="F1300" s="30">
        <v>0</v>
      </c>
      <c r="G1300" s="32">
        <v>0</v>
      </c>
    </row>
    <row r="1301" spans="1:7" x14ac:dyDescent="0.25">
      <c r="A1301" s="31" t="s">
        <v>174</v>
      </c>
      <c r="B1301" s="28" t="s">
        <v>15</v>
      </c>
      <c r="C1301" s="28">
        <v>29</v>
      </c>
      <c r="D1301" s="28">
        <v>28</v>
      </c>
      <c r="E1301" s="28">
        <v>25</v>
      </c>
      <c r="F1301" s="28">
        <v>3</v>
      </c>
      <c r="G1301" s="33">
        <v>0</v>
      </c>
    </row>
    <row r="1302" spans="1:7" x14ac:dyDescent="0.25">
      <c r="A1302" s="31" t="s">
        <v>25</v>
      </c>
      <c r="B1302" s="28" t="s">
        <v>15</v>
      </c>
      <c r="C1302" s="28">
        <v>17</v>
      </c>
      <c r="D1302" s="28">
        <v>14</v>
      </c>
      <c r="E1302" s="28">
        <v>14</v>
      </c>
      <c r="F1302" s="28">
        <v>0</v>
      </c>
      <c r="G1302" s="33">
        <v>0</v>
      </c>
    </row>
    <row r="1303" spans="1:7" x14ac:dyDescent="0.25">
      <c r="A1303" s="29" t="s">
        <v>168</v>
      </c>
      <c r="B1303" s="30" t="s">
        <v>15</v>
      </c>
      <c r="C1303" s="30">
        <v>18</v>
      </c>
      <c r="D1303" s="30">
        <v>17</v>
      </c>
      <c r="E1303" s="30">
        <v>16</v>
      </c>
      <c r="F1303" s="30">
        <v>1</v>
      </c>
      <c r="G1303" s="32">
        <v>0</v>
      </c>
    </row>
    <row r="1304" spans="1:7" x14ac:dyDescent="0.25">
      <c r="A1304" s="31" t="s">
        <v>167</v>
      </c>
      <c r="B1304" s="28" t="s">
        <v>15</v>
      </c>
      <c r="C1304" s="28">
        <v>8</v>
      </c>
      <c r="D1304" s="28">
        <v>8</v>
      </c>
      <c r="E1304" s="28">
        <v>8</v>
      </c>
      <c r="F1304" s="28">
        <v>0</v>
      </c>
      <c r="G1304" s="33">
        <v>0</v>
      </c>
    </row>
    <row r="1305" spans="1:7" x14ac:dyDescent="0.25">
      <c r="A1305" s="31" t="s">
        <v>51</v>
      </c>
      <c r="B1305" s="28" t="s">
        <v>15</v>
      </c>
      <c r="C1305" s="28">
        <v>5</v>
      </c>
      <c r="D1305" s="28">
        <v>5</v>
      </c>
      <c r="E1305" s="28">
        <v>5</v>
      </c>
      <c r="F1305" s="28">
        <v>0</v>
      </c>
      <c r="G1305" s="33">
        <v>0</v>
      </c>
    </row>
    <row r="1306" spans="1:7" x14ac:dyDescent="0.25">
      <c r="A1306" s="29" t="s">
        <v>52</v>
      </c>
      <c r="B1306" s="30" t="s">
        <v>15</v>
      </c>
      <c r="C1306" s="30">
        <v>9</v>
      </c>
      <c r="D1306" s="30">
        <v>9</v>
      </c>
      <c r="E1306" s="30">
        <v>8</v>
      </c>
      <c r="F1306" s="30">
        <v>1</v>
      </c>
      <c r="G1306" s="32">
        <v>0</v>
      </c>
    </row>
    <row r="1307" spans="1:7" x14ac:dyDescent="0.25">
      <c r="A1307" s="29" t="s">
        <v>53</v>
      </c>
      <c r="B1307" s="30" t="s">
        <v>15</v>
      </c>
      <c r="C1307" s="30">
        <v>7</v>
      </c>
      <c r="D1307" s="30">
        <v>7</v>
      </c>
      <c r="E1307" s="30">
        <v>7</v>
      </c>
      <c r="F1307" s="30">
        <v>0</v>
      </c>
      <c r="G1307" s="32">
        <v>0</v>
      </c>
    </row>
    <row r="1308" spans="1:7" x14ac:dyDescent="0.25">
      <c r="A1308" s="29" t="s">
        <v>26</v>
      </c>
      <c r="B1308" s="30" t="s">
        <v>15</v>
      </c>
      <c r="C1308" s="30">
        <v>17</v>
      </c>
      <c r="D1308" s="30">
        <v>16</v>
      </c>
      <c r="E1308" s="30">
        <v>13</v>
      </c>
      <c r="F1308" s="30">
        <v>3</v>
      </c>
      <c r="G1308" s="32">
        <v>0</v>
      </c>
    </row>
    <row r="1309" spans="1:7" x14ac:dyDescent="0.25">
      <c r="A1309" s="29" t="s">
        <v>54</v>
      </c>
      <c r="B1309" s="30" t="s">
        <v>15</v>
      </c>
      <c r="C1309" s="30">
        <v>4</v>
      </c>
      <c r="D1309" s="30">
        <v>4</v>
      </c>
      <c r="E1309" s="30">
        <v>3</v>
      </c>
      <c r="F1309" s="30">
        <v>1</v>
      </c>
      <c r="G1309" s="32">
        <v>0</v>
      </c>
    </row>
    <row r="1310" spans="1:7" x14ac:dyDescent="0.25">
      <c r="A1310" s="29" t="s">
        <v>27</v>
      </c>
      <c r="B1310" s="30" t="s">
        <v>15</v>
      </c>
      <c r="C1310" s="30">
        <v>6</v>
      </c>
      <c r="D1310" s="30">
        <v>5</v>
      </c>
      <c r="E1310" s="30">
        <v>5</v>
      </c>
      <c r="F1310" s="30">
        <v>0</v>
      </c>
      <c r="G1310" s="32">
        <v>0</v>
      </c>
    </row>
    <row r="1311" spans="1:7" x14ac:dyDescent="0.25">
      <c r="A1311" s="31" t="s">
        <v>169</v>
      </c>
      <c r="B1311" s="28" t="s">
        <v>15</v>
      </c>
      <c r="C1311" s="28">
        <v>11</v>
      </c>
      <c r="D1311" s="28">
        <v>10</v>
      </c>
      <c r="E1311" s="28">
        <v>9</v>
      </c>
      <c r="F1311" s="28">
        <v>1</v>
      </c>
      <c r="G1311" s="33">
        <v>0</v>
      </c>
    </row>
    <row r="1312" spans="1:7" x14ac:dyDescent="0.25">
      <c r="A1312" s="31" t="s">
        <v>55</v>
      </c>
      <c r="B1312" s="28" t="s">
        <v>15</v>
      </c>
      <c r="C1312" s="28">
        <v>6</v>
      </c>
      <c r="D1312" s="28">
        <v>6</v>
      </c>
      <c r="E1312" s="28">
        <v>6</v>
      </c>
      <c r="F1312" s="28">
        <v>0</v>
      </c>
      <c r="G1312" s="33">
        <v>0</v>
      </c>
    </row>
    <row r="1313" spans="1:7" x14ac:dyDescent="0.25">
      <c r="A1313" s="29" t="s">
        <v>24</v>
      </c>
      <c r="B1313" s="30" t="s">
        <v>15</v>
      </c>
      <c r="C1313" s="30">
        <v>60</v>
      </c>
      <c r="D1313" s="30">
        <v>52</v>
      </c>
      <c r="E1313" s="30">
        <v>45</v>
      </c>
      <c r="F1313" s="30">
        <v>7</v>
      </c>
      <c r="G1313" s="32">
        <v>0</v>
      </c>
    </row>
    <row r="1314" spans="1:7" x14ac:dyDescent="0.25">
      <c r="A1314" s="29" t="s">
        <v>28</v>
      </c>
      <c r="B1314" s="30" t="s">
        <v>15</v>
      </c>
      <c r="C1314" s="30">
        <v>12</v>
      </c>
      <c r="D1314" s="30">
        <v>12</v>
      </c>
      <c r="E1314" s="30">
        <v>9</v>
      </c>
      <c r="F1314" s="30">
        <v>3</v>
      </c>
      <c r="G1314" s="32">
        <v>0</v>
      </c>
    </row>
    <row r="1315" spans="1:7" x14ac:dyDescent="0.25">
      <c r="A1315" s="29" t="s">
        <v>29</v>
      </c>
      <c r="B1315" s="30" t="s">
        <v>15</v>
      </c>
      <c r="C1315" s="30">
        <v>10</v>
      </c>
      <c r="D1315" s="30">
        <v>10</v>
      </c>
      <c r="E1315" s="30">
        <v>10</v>
      </c>
      <c r="F1315" s="30">
        <v>0</v>
      </c>
      <c r="G1315" s="32">
        <v>0</v>
      </c>
    </row>
    <row r="1316" spans="1:7" x14ac:dyDescent="0.25">
      <c r="A1316" s="29" t="s">
        <v>30</v>
      </c>
      <c r="B1316" s="30" t="s">
        <v>15</v>
      </c>
      <c r="C1316" s="30">
        <v>3</v>
      </c>
      <c r="D1316" s="30">
        <v>2</v>
      </c>
      <c r="E1316" s="30">
        <v>2</v>
      </c>
      <c r="F1316" s="30">
        <v>0</v>
      </c>
      <c r="G1316" s="32">
        <v>0</v>
      </c>
    </row>
    <row r="1317" spans="1:7" x14ac:dyDescent="0.25">
      <c r="A1317" s="31" t="s">
        <v>56</v>
      </c>
      <c r="B1317" s="28" t="s">
        <v>15</v>
      </c>
      <c r="C1317" s="28">
        <v>2</v>
      </c>
      <c r="D1317" s="28">
        <v>2</v>
      </c>
      <c r="E1317" s="28">
        <v>2</v>
      </c>
      <c r="F1317" s="28">
        <v>0</v>
      </c>
      <c r="G1317" s="33">
        <v>0</v>
      </c>
    </row>
    <row r="1318" spans="1:7" x14ac:dyDescent="0.25">
      <c r="A1318" s="31" t="s">
        <v>31</v>
      </c>
      <c r="B1318" s="28" t="s">
        <v>15</v>
      </c>
      <c r="C1318" s="28">
        <v>3</v>
      </c>
      <c r="D1318" s="28">
        <v>2</v>
      </c>
      <c r="E1318" s="28">
        <v>2</v>
      </c>
      <c r="F1318" s="28">
        <v>0</v>
      </c>
      <c r="G1318" s="33">
        <v>0</v>
      </c>
    </row>
    <row r="1319" spans="1:7" x14ac:dyDescent="0.25">
      <c r="A1319" s="31" t="s">
        <v>57</v>
      </c>
      <c r="B1319" s="28" t="s">
        <v>15</v>
      </c>
      <c r="C1319" s="28">
        <v>4</v>
      </c>
      <c r="D1319" s="28">
        <v>0</v>
      </c>
      <c r="E1319" s="28">
        <v>0</v>
      </c>
      <c r="F1319" s="28">
        <v>0</v>
      </c>
      <c r="G1319" s="33">
        <v>0</v>
      </c>
    </row>
    <row r="1320" spans="1:7" x14ac:dyDescent="0.25">
      <c r="A1320" s="29" t="s">
        <v>58</v>
      </c>
      <c r="B1320" s="30" t="s">
        <v>15</v>
      </c>
      <c r="C1320" s="30">
        <v>2</v>
      </c>
      <c r="D1320" s="30">
        <v>2</v>
      </c>
      <c r="E1320" s="30">
        <v>2</v>
      </c>
      <c r="F1320" s="30">
        <v>0</v>
      </c>
      <c r="G1320" s="32">
        <v>0</v>
      </c>
    </row>
    <row r="1321" spans="1:7" x14ac:dyDescent="0.25">
      <c r="A1321" s="31" t="s">
        <v>176</v>
      </c>
      <c r="B1321" s="28" t="s">
        <v>15</v>
      </c>
      <c r="C1321" s="28">
        <v>1</v>
      </c>
      <c r="D1321" s="28">
        <v>0</v>
      </c>
      <c r="E1321" s="28">
        <v>0</v>
      </c>
      <c r="F1321" s="28">
        <v>0</v>
      </c>
      <c r="G1321" s="33">
        <v>0</v>
      </c>
    </row>
    <row r="1322" spans="1:7" x14ac:dyDescent="0.25">
      <c r="A1322" s="31" t="s">
        <v>32</v>
      </c>
      <c r="B1322" s="28" t="s">
        <v>15</v>
      </c>
      <c r="C1322" s="28">
        <v>3</v>
      </c>
      <c r="D1322" s="28">
        <v>2</v>
      </c>
      <c r="E1322" s="28">
        <v>2</v>
      </c>
      <c r="F1322" s="28">
        <v>0</v>
      </c>
      <c r="G1322" s="33">
        <v>0</v>
      </c>
    </row>
    <row r="1323" spans="1:7" x14ac:dyDescent="0.25">
      <c r="A1323" s="29" t="s">
        <v>33</v>
      </c>
      <c r="B1323" s="30" t="s">
        <v>15</v>
      </c>
      <c r="C1323" s="30">
        <v>12</v>
      </c>
      <c r="D1323" s="30">
        <v>12</v>
      </c>
      <c r="E1323" s="30">
        <v>12</v>
      </c>
      <c r="F1323" s="30">
        <v>0</v>
      </c>
      <c r="G1323" s="32">
        <v>0</v>
      </c>
    </row>
    <row r="1324" spans="1:7" x14ac:dyDescent="0.25">
      <c r="A1324" s="31" t="s">
        <v>220</v>
      </c>
      <c r="B1324" s="30" t="s">
        <v>15</v>
      </c>
      <c r="C1324" s="30">
        <v>25</v>
      </c>
      <c r="D1324" s="30">
        <v>23</v>
      </c>
      <c r="E1324" s="30">
        <v>16</v>
      </c>
      <c r="F1324" s="30">
        <v>7</v>
      </c>
      <c r="G1324" s="32">
        <v>0</v>
      </c>
    </row>
    <row r="1325" spans="1:7" x14ac:dyDescent="0.25">
      <c r="A1325" s="31" t="s">
        <v>189</v>
      </c>
      <c r="B1325" s="28" t="s">
        <v>15</v>
      </c>
      <c r="C1325" s="28">
        <v>1</v>
      </c>
      <c r="D1325" s="28">
        <v>0</v>
      </c>
      <c r="E1325" s="28">
        <v>0</v>
      </c>
      <c r="F1325" s="28">
        <v>0</v>
      </c>
      <c r="G1325" s="33">
        <v>0</v>
      </c>
    </row>
    <row r="1326" spans="1:7" x14ac:dyDescent="0.25">
      <c r="A1326" s="29" t="s">
        <v>180</v>
      </c>
      <c r="B1326" s="30" t="s">
        <v>15</v>
      </c>
      <c r="C1326" s="30">
        <v>4</v>
      </c>
      <c r="D1326" s="30">
        <v>1</v>
      </c>
      <c r="E1326" s="30">
        <v>1</v>
      </c>
      <c r="F1326" s="30">
        <v>0</v>
      </c>
      <c r="G1326" s="32">
        <v>0</v>
      </c>
    </row>
    <row r="1327" spans="1:7" x14ac:dyDescent="0.25">
      <c r="A1327" s="31" t="s">
        <v>59</v>
      </c>
      <c r="B1327" s="28" t="s">
        <v>15</v>
      </c>
      <c r="C1327" s="28">
        <v>3</v>
      </c>
      <c r="D1327" s="28">
        <v>3</v>
      </c>
      <c r="E1327" s="28">
        <v>3</v>
      </c>
      <c r="F1327" s="28">
        <v>0</v>
      </c>
      <c r="G1327" s="33">
        <v>0</v>
      </c>
    </row>
    <row r="1328" spans="1:7" x14ac:dyDescent="0.25">
      <c r="A1328" s="29" t="s">
        <v>60</v>
      </c>
      <c r="B1328" s="30" t="s">
        <v>15</v>
      </c>
      <c r="C1328" s="30">
        <v>4</v>
      </c>
      <c r="D1328" s="30">
        <v>4</v>
      </c>
      <c r="E1328" s="30">
        <v>4</v>
      </c>
      <c r="F1328" s="30">
        <v>0</v>
      </c>
      <c r="G1328" s="32">
        <v>0</v>
      </c>
    </row>
    <row r="1329" spans="1:7" x14ac:dyDescent="0.25">
      <c r="A1329" s="31" t="s">
        <v>184</v>
      </c>
      <c r="B1329" s="28" t="s">
        <v>15</v>
      </c>
      <c r="C1329" s="28">
        <v>7</v>
      </c>
      <c r="D1329" s="28">
        <v>5</v>
      </c>
      <c r="E1329" s="28">
        <v>5</v>
      </c>
      <c r="F1329" s="28">
        <v>0</v>
      </c>
      <c r="G1329" s="33">
        <v>0</v>
      </c>
    </row>
    <row r="1330" spans="1:7" x14ac:dyDescent="0.25">
      <c r="A1330" s="31" t="s">
        <v>182</v>
      </c>
      <c r="B1330" s="28" t="s">
        <v>15</v>
      </c>
      <c r="C1330" s="28">
        <v>18</v>
      </c>
      <c r="D1330" s="28">
        <v>16</v>
      </c>
      <c r="E1330" s="28">
        <v>8</v>
      </c>
      <c r="F1330" s="28">
        <v>8</v>
      </c>
      <c r="G1330" s="33">
        <v>0</v>
      </c>
    </row>
    <row r="1331" spans="1:7" x14ac:dyDescent="0.25">
      <c r="A1331" s="31" t="s">
        <v>186</v>
      </c>
      <c r="B1331" s="28" t="s">
        <v>15</v>
      </c>
      <c r="C1331" s="28">
        <v>3</v>
      </c>
      <c r="D1331" s="28">
        <v>0</v>
      </c>
      <c r="E1331" s="28">
        <v>0</v>
      </c>
      <c r="F1331" s="28">
        <v>0</v>
      </c>
      <c r="G1331" s="33">
        <v>0</v>
      </c>
    </row>
    <row r="1332" spans="1:7" x14ac:dyDescent="0.25">
      <c r="A1332" s="29" t="s">
        <v>188</v>
      </c>
      <c r="B1332" s="30" t="s">
        <v>15</v>
      </c>
      <c r="C1332" s="30">
        <v>1</v>
      </c>
      <c r="D1332" s="30">
        <v>1</v>
      </c>
      <c r="E1332" s="30">
        <v>1</v>
      </c>
      <c r="F1332" s="30">
        <v>0</v>
      </c>
      <c r="G1332" s="32">
        <v>0</v>
      </c>
    </row>
    <row r="1333" spans="1:7" x14ac:dyDescent="0.25">
      <c r="A1333" s="31" t="s">
        <v>61</v>
      </c>
      <c r="B1333" s="28" t="s">
        <v>15</v>
      </c>
      <c r="C1333" s="28">
        <v>1</v>
      </c>
      <c r="D1333" s="28">
        <v>1</v>
      </c>
      <c r="E1333" s="28">
        <v>0</v>
      </c>
      <c r="F1333" s="28">
        <v>1</v>
      </c>
      <c r="G1333" s="33">
        <v>0</v>
      </c>
    </row>
    <row r="1334" spans="1:7" x14ac:dyDescent="0.25">
      <c r="A1334" s="29" t="s">
        <v>181</v>
      </c>
      <c r="B1334" s="30" t="s">
        <v>15</v>
      </c>
      <c r="C1334" s="30">
        <v>12</v>
      </c>
      <c r="D1334" s="30">
        <v>10</v>
      </c>
      <c r="E1334" s="30">
        <v>7</v>
      </c>
      <c r="F1334" s="30">
        <v>3</v>
      </c>
      <c r="G1334" s="32">
        <v>0</v>
      </c>
    </row>
    <row r="1335" spans="1:7" x14ac:dyDescent="0.25">
      <c r="A1335" s="29" t="s">
        <v>63</v>
      </c>
      <c r="B1335" s="30" t="s">
        <v>15</v>
      </c>
      <c r="C1335" s="30">
        <v>10</v>
      </c>
      <c r="D1335" s="30">
        <v>10</v>
      </c>
      <c r="E1335" s="30">
        <v>8</v>
      </c>
      <c r="F1335" s="30">
        <v>2</v>
      </c>
      <c r="G1335" s="32">
        <v>0</v>
      </c>
    </row>
    <row r="1336" spans="1:7" x14ac:dyDescent="0.25">
      <c r="A1336" s="31" t="s">
        <v>190</v>
      </c>
      <c r="B1336" s="28" t="s">
        <v>15</v>
      </c>
      <c r="C1336" s="28">
        <v>1</v>
      </c>
      <c r="D1336" s="28">
        <v>1</v>
      </c>
      <c r="E1336" s="28">
        <v>1</v>
      </c>
      <c r="F1336" s="28">
        <v>0</v>
      </c>
      <c r="G1336" s="33">
        <v>0</v>
      </c>
    </row>
    <row r="1337" spans="1:7" x14ac:dyDescent="0.25">
      <c r="A1337" s="29" t="s">
        <v>183</v>
      </c>
      <c r="B1337" s="30" t="s">
        <v>15</v>
      </c>
      <c r="C1337" s="30">
        <v>1</v>
      </c>
      <c r="D1337" s="30">
        <v>1</v>
      </c>
      <c r="E1337" s="30">
        <v>1</v>
      </c>
      <c r="F1337" s="30">
        <v>0</v>
      </c>
      <c r="G1337" s="32">
        <v>0</v>
      </c>
    </row>
    <row r="1338" spans="1:7" x14ac:dyDescent="0.25">
      <c r="A1338" s="29" t="s">
        <v>136</v>
      </c>
      <c r="B1338" s="30" t="s">
        <v>15</v>
      </c>
      <c r="C1338" s="30">
        <v>2</v>
      </c>
      <c r="D1338" s="30">
        <v>2</v>
      </c>
      <c r="E1338" s="30">
        <v>2</v>
      </c>
      <c r="F1338" s="30">
        <v>0</v>
      </c>
      <c r="G1338" s="32">
        <v>0</v>
      </c>
    </row>
    <row r="1339" spans="1:7" x14ac:dyDescent="0.25">
      <c r="A1339" s="31" t="s">
        <v>65</v>
      </c>
      <c r="B1339" s="28" t="s">
        <v>15</v>
      </c>
      <c r="C1339" s="28">
        <v>3</v>
      </c>
      <c r="D1339" s="28">
        <v>2</v>
      </c>
      <c r="E1339" s="28">
        <v>2</v>
      </c>
      <c r="F1339" s="28">
        <v>0</v>
      </c>
      <c r="G1339" s="33">
        <v>0</v>
      </c>
    </row>
    <row r="1340" spans="1:7" x14ac:dyDescent="0.25">
      <c r="A1340" s="31" t="s">
        <v>34</v>
      </c>
      <c r="B1340" s="28" t="s">
        <v>15</v>
      </c>
      <c r="C1340" s="28">
        <v>1</v>
      </c>
      <c r="D1340" s="28">
        <v>1</v>
      </c>
      <c r="E1340" s="28">
        <v>1</v>
      </c>
      <c r="F1340" s="28">
        <v>0</v>
      </c>
      <c r="G1340" s="33">
        <v>0</v>
      </c>
    </row>
    <row r="1341" spans="1:7" x14ac:dyDescent="0.25">
      <c r="A1341" s="31" t="s">
        <v>67</v>
      </c>
      <c r="B1341" s="28" t="s">
        <v>15</v>
      </c>
      <c r="C1341" s="28">
        <v>2</v>
      </c>
      <c r="D1341" s="28">
        <v>2</v>
      </c>
      <c r="E1341" s="28">
        <v>2</v>
      </c>
      <c r="F1341" s="28">
        <v>0</v>
      </c>
      <c r="G1341" s="33">
        <v>0</v>
      </c>
    </row>
    <row r="1342" spans="1:7" x14ac:dyDescent="0.25">
      <c r="A1342" s="29" t="s">
        <v>35</v>
      </c>
      <c r="B1342" s="30" t="s">
        <v>15</v>
      </c>
      <c r="C1342" s="30">
        <v>4</v>
      </c>
      <c r="D1342" s="30">
        <v>4</v>
      </c>
      <c r="E1342" s="30">
        <v>4</v>
      </c>
      <c r="F1342" s="30">
        <v>0</v>
      </c>
      <c r="G1342" s="32">
        <v>0</v>
      </c>
    </row>
    <row r="1343" spans="1:7" x14ac:dyDescent="0.25">
      <c r="A1343" s="31" t="s">
        <v>68</v>
      </c>
      <c r="B1343" s="28" t="s">
        <v>15</v>
      </c>
      <c r="C1343" s="28">
        <v>1</v>
      </c>
      <c r="D1343" s="28">
        <v>1</v>
      </c>
      <c r="E1343" s="28">
        <v>1</v>
      </c>
      <c r="F1343" s="28">
        <v>0</v>
      </c>
      <c r="G1343" s="33">
        <v>0</v>
      </c>
    </row>
    <row r="1344" spans="1:7" x14ac:dyDescent="0.25">
      <c r="A1344" s="31" t="s">
        <v>36</v>
      </c>
      <c r="B1344" s="28" t="s">
        <v>15</v>
      </c>
      <c r="C1344" s="28">
        <v>6</v>
      </c>
      <c r="D1344" s="28">
        <v>3</v>
      </c>
      <c r="E1344" s="28">
        <v>3</v>
      </c>
      <c r="F1344" s="28">
        <v>0</v>
      </c>
      <c r="G1344" s="33">
        <v>0</v>
      </c>
    </row>
    <row r="1345" spans="1:7" x14ac:dyDescent="0.25">
      <c r="A1345" s="29" t="s">
        <v>137</v>
      </c>
      <c r="B1345" s="30" t="s">
        <v>15</v>
      </c>
      <c r="C1345" s="30">
        <v>1</v>
      </c>
      <c r="D1345" s="30">
        <v>1</v>
      </c>
      <c r="E1345" s="30">
        <v>1</v>
      </c>
      <c r="F1345" s="30">
        <v>0</v>
      </c>
      <c r="G1345" s="32">
        <v>0</v>
      </c>
    </row>
    <row r="1346" spans="1:7" x14ac:dyDescent="0.25">
      <c r="A1346" s="31" t="s">
        <v>175</v>
      </c>
      <c r="B1346" s="28" t="s">
        <v>15</v>
      </c>
      <c r="C1346" s="28">
        <v>12</v>
      </c>
      <c r="D1346" s="28">
        <v>12</v>
      </c>
      <c r="E1346" s="28">
        <v>9</v>
      </c>
      <c r="F1346" s="28">
        <v>3</v>
      </c>
      <c r="G1346" s="33">
        <v>0</v>
      </c>
    </row>
    <row r="1347" spans="1:7" x14ac:dyDescent="0.25">
      <c r="A1347" s="31" t="s">
        <v>37</v>
      </c>
      <c r="B1347" s="28" t="s">
        <v>15</v>
      </c>
      <c r="C1347" s="28">
        <v>3</v>
      </c>
      <c r="D1347" s="28">
        <v>0</v>
      </c>
      <c r="E1347" s="28">
        <v>0</v>
      </c>
      <c r="F1347" s="28">
        <v>0</v>
      </c>
      <c r="G1347" s="33">
        <v>0</v>
      </c>
    </row>
    <row r="1348" spans="1:7" x14ac:dyDescent="0.25">
      <c r="A1348" s="29" t="s">
        <v>69</v>
      </c>
      <c r="B1348" s="30" t="s">
        <v>15</v>
      </c>
      <c r="C1348" s="30">
        <v>1</v>
      </c>
      <c r="D1348" s="30">
        <v>1</v>
      </c>
      <c r="E1348" s="30">
        <v>1</v>
      </c>
      <c r="F1348" s="30">
        <v>0</v>
      </c>
      <c r="G1348" s="32">
        <v>0</v>
      </c>
    </row>
    <row r="1349" spans="1:7" x14ac:dyDescent="0.25">
      <c r="A1349" s="31" t="s">
        <v>70</v>
      </c>
      <c r="B1349" s="28" t="s">
        <v>15</v>
      </c>
      <c r="C1349" s="28">
        <v>4</v>
      </c>
      <c r="D1349" s="28">
        <v>4</v>
      </c>
      <c r="E1349" s="28">
        <v>4</v>
      </c>
      <c r="F1349" s="28">
        <v>0</v>
      </c>
      <c r="G1349" s="33">
        <v>0</v>
      </c>
    </row>
    <row r="1350" spans="1:7" x14ac:dyDescent="0.25">
      <c r="A1350" s="29" t="s">
        <v>72</v>
      </c>
      <c r="B1350" s="30" t="s">
        <v>15</v>
      </c>
      <c r="C1350" s="30">
        <v>2</v>
      </c>
      <c r="D1350" s="30">
        <v>2</v>
      </c>
      <c r="E1350" s="30">
        <v>1</v>
      </c>
      <c r="F1350" s="30">
        <v>1</v>
      </c>
      <c r="G1350" s="32">
        <v>0</v>
      </c>
    </row>
    <row r="1351" spans="1:7" x14ac:dyDescent="0.25">
      <c r="A1351" s="31" t="s">
        <v>73</v>
      </c>
      <c r="B1351" s="28" t="s">
        <v>15</v>
      </c>
      <c r="C1351" s="28">
        <v>2</v>
      </c>
      <c r="D1351" s="28">
        <v>1</v>
      </c>
      <c r="E1351" s="28">
        <v>1</v>
      </c>
      <c r="F1351" s="28">
        <v>0</v>
      </c>
      <c r="G1351" s="33">
        <v>0</v>
      </c>
    </row>
    <row r="1352" spans="1:7" x14ac:dyDescent="0.25">
      <c r="A1352" s="31" t="s">
        <v>74</v>
      </c>
      <c r="B1352" s="28" t="s">
        <v>15</v>
      </c>
      <c r="C1352" s="28">
        <v>4</v>
      </c>
      <c r="D1352" s="28">
        <v>4</v>
      </c>
      <c r="E1352" s="28">
        <v>3</v>
      </c>
      <c r="F1352" s="28">
        <v>1</v>
      </c>
      <c r="G1352" s="33">
        <v>0</v>
      </c>
    </row>
    <row r="1353" spans="1:7" x14ac:dyDescent="0.25">
      <c r="A1353" s="31" t="s">
        <v>138</v>
      </c>
      <c r="B1353" s="28" t="s">
        <v>15</v>
      </c>
      <c r="C1353" s="28">
        <v>13</v>
      </c>
      <c r="D1353" s="28">
        <v>12</v>
      </c>
      <c r="E1353" s="28">
        <v>11</v>
      </c>
      <c r="F1353" s="28">
        <v>1</v>
      </c>
      <c r="G1353" s="33">
        <v>0</v>
      </c>
    </row>
    <row r="1354" spans="1:7" x14ac:dyDescent="0.25">
      <c r="A1354" s="31" t="s">
        <v>76</v>
      </c>
      <c r="B1354" s="28" t="s">
        <v>15</v>
      </c>
      <c r="C1354" s="28">
        <v>1</v>
      </c>
      <c r="D1354" s="28">
        <v>1</v>
      </c>
      <c r="E1354" s="28">
        <v>1</v>
      </c>
      <c r="F1354" s="28">
        <v>0</v>
      </c>
      <c r="G1354" s="33">
        <v>0</v>
      </c>
    </row>
    <row r="1355" spans="1:7" x14ac:dyDescent="0.25">
      <c r="A1355" s="29" t="s">
        <v>79</v>
      </c>
      <c r="B1355" s="30" t="s">
        <v>15</v>
      </c>
      <c r="C1355" s="30">
        <v>1</v>
      </c>
      <c r="D1355" s="30">
        <v>1</v>
      </c>
      <c r="E1355" s="30">
        <v>1</v>
      </c>
      <c r="F1355" s="30">
        <v>0</v>
      </c>
      <c r="G1355" s="32">
        <v>0</v>
      </c>
    </row>
    <row r="1356" spans="1:7" x14ac:dyDescent="0.25">
      <c r="A1356" s="29" t="s">
        <v>80</v>
      </c>
      <c r="B1356" s="30" t="s">
        <v>15</v>
      </c>
      <c r="C1356" s="30">
        <v>4</v>
      </c>
      <c r="D1356" s="30">
        <v>4</v>
      </c>
      <c r="E1356" s="30">
        <v>3</v>
      </c>
      <c r="F1356" s="30">
        <v>1</v>
      </c>
      <c r="G1356" s="32">
        <v>0</v>
      </c>
    </row>
    <row r="1357" spans="1:7" x14ac:dyDescent="0.25">
      <c r="A1357" s="31" t="s">
        <v>140</v>
      </c>
      <c r="B1357" s="28" t="s">
        <v>15</v>
      </c>
      <c r="C1357" s="28">
        <v>1</v>
      </c>
      <c r="D1357" s="28">
        <v>1</v>
      </c>
      <c r="E1357" s="28">
        <v>1</v>
      </c>
      <c r="F1357" s="28">
        <v>0</v>
      </c>
      <c r="G1357" s="33">
        <v>0</v>
      </c>
    </row>
    <row r="1358" spans="1:7" x14ac:dyDescent="0.25">
      <c r="A1358" s="29" t="s">
        <v>82</v>
      </c>
      <c r="B1358" s="30" t="s">
        <v>15</v>
      </c>
      <c r="C1358" s="30">
        <v>1</v>
      </c>
      <c r="D1358" s="30">
        <v>0</v>
      </c>
      <c r="E1358" s="30">
        <v>0</v>
      </c>
      <c r="F1358" s="30">
        <v>0</v>
      </c>
      <c r="G1358" s="32">
        <v>0</v>
      </c>
    </row>
    <row r="1359" spans="1:7" x14ac:dyDescent="0.25">
      <c r="A1359" s="29" t="s">
        <v>141</v>
      </c>
      <c r="B1359" s="30" t="s">
        <v>15</v>
      </c>
      <c r="C1359" s="30">
        <v>6</v>
      </c>
      <c r="D1359" s="30">
        <v>5</v>
      </c>
      <c r="E1359" s="30">
        <v>4</v>
      </c>
      <c r="F1359" s="30">
        <v>1</v>
      </c>
      <c r="G1359" s="32">
        <v>0</v>
      </c>
    </row>
    <row r="1360" spans="1:7" x14ac:dyDescent="0.25">
      <c r="A1360" s="31" t="s">
        <v>85</v>
      </c>
      <c r="B1360" s="28" t="s">
        <v>15</v>
      </c>
      <c r="C1360" s="28">
        <v>3</v>
      </c>
      <c r="D1360" s="28">
        <v>3</v>
      </c>
      <c r="E1360" s="28">
        <v>2</v>
      </c>
      <c r="F1360" s="28">
        <v>1</v>
      </c>
      <c r="G1360" s="33">
        <v>0</v>
      </c>
    </row>
    <row r="1361" spans="1:7" x14ac:dyDescent="0.25">
      <c r="A1361" s="31" t="s">
        <v>171</v>
      </c>
      <c r="B1361" s="28" t="s">
        <v>15</v>
      </c>
      <c r="C1361" s="28">
        <v>12</v>
      </c>
      <c r="D1361" s="28">
        <v>12</v>
      </c>
      <c r="E1361" s="28">
        <v>11</v>
      </c>
      <c r="F1361" s="28">
        <v>1</v>
      </c>
      <c r="G1361" s="33">
        <v>0</v>
      </c>
    </row>
    <row r="1362" spans="1:7" x14ac:dyDescent="0.25">
      <c r="A1362" s="29" t="s">
        <v>86</v>
      </c>
      <c r="B1362" s="30" t="s">
        <v>15</v>
      </c>
      <c r="C1362" s="30">
        <v>2</v>
      </c>
      <c r="D1362" s="30">
        <v>2</v>
      </c>
      <c r="E1362" s="30">
        <v>1</v>
      </c>
      <c r="F1362" s="30">
        <v>1</v>
      </c>
      <c r="G1362" s="32">
        <v>0</v>
      </c>
    </row>
    <row r="1363" spans="1:7" x14ac:dyDescent="0.25">
      <c r="A1363" s="29" t="s">
        <v>88</v>
      </c>
      <c r="B1363" s="30" t="s">
        <v>15</v>
      </c>
      <c r="C1363" s="30">
        <v>2</v>
      </c>
      <c r="D1363" s="30">
        <v>2</v>
      </c>
      <c r="E1363" s="30">
        <v>2</v>
      </c>
      <c r="F1363" s="30">
        <v>0</v>
      </c>
      <c r="G1363" s="32">
        <v>0</v>
      </c>
    </row>
    <row r="1364" spans="1:7" x14ac:dyDescent="0.25">
      <c r="A1364" s="31" t="s">
        <v>89</v>
      </c>
      <c r="B1364" s="28" t="s">
        <v>15</v>
      </c>
      <c r="C1364" s="28">
        <v>1</v>
      </c>
      <c r="D1364" s="28">
        <v>1</v>
      </c>
      <c r="E1364" s="28">
        <v>1</v>
      </c>
      <c r="F1364" s="28">
        <v>0</v>
      </c>
      <c r="G1364" s="33">
        <v>0</v>
      </c>
    </row>
    <row r="1365" spans="1:7" x14ac:dyDescent="0.25">
      <c r="A1365" s="31" t="s">
        <v>144</v>
      </c>
      <c r="B1365" s="28" t="s">
        <v>15</v>
      </c>
      <c r="C1365" s="28">
        <v>3</v>
      </c>
      <c r="D1365" s="28">
        <v>3</v>
      </c>
      <c r="E1365" s="28">
        <v>3</v>
      </c>
      <c r="F1365" s="28">
        <v>0</v>
      </c>
      <c r="G1365" s="33">
        <v>0</v>
      </c>
    </row>
    <row r="1366" spans="1:7" x14ac:dyDescent="0.25">
      <c r="A1366" s="29" t="s">
        <v>145</v>
      </c>
      <c r="B1366" s="30" t="s">
        <v>15</v>
      </c>
      <c r="C1366" s="30">
        <v>5</v>
      </c>
      <c r="D1366" s="30">
        <v>4</v>
      </c>
      <c r="E1366" s="30">
        <v>4</v>
      </c>
      <c r="F1366" s="30">
        <v>0</v>
      </c>
      <c r="G1366" s="32">
        <v>0</v>
      </c>
    </row>
    <row r="1367" spans="1:7" x14ac:dyDescent="0.25">
      <c r="A1367" s="31" t="s">
        <v>92</v>
      </c>
      <c r="B1367" s="28" t="s">
        <v>15</v>
      </c>
      <c r="C1367" s="28">
        <v>1</v>
      </c>
      <c r="D1367" s="28">
        <v>1</v>
      </c>
      <c r="E1367" s="28">
        <v>1</v>
      </c>
      <c r="F1367" s="28">
        <v>0</v>
      </c>
      <c r="G1367" s="33">
        <v>0</v>
      </c>
    </row>
    <row r="1368" spans="1:7" x14ac:dyDescent="0.25">
      <c r="A1368" s="31" t="s">
        <v>96</v>
      </c>
      <c r="B1368" s="28" t="s">
        <v>15</v>
      </c>
      <c r="C1368" s="28">
        <v>3</v>
      </c>
      <c r="D1368" s="28">
        <v>3</v>
      </c>
      <c r="E1368" s="28">
        <v>2</v>
      </c>
      <c r="F1368" s="28">
        <v>1</v>
      </c>
      <c r="G1368" s="33">
        <v>0</v>
      </c>
    </row>
    <row r="1369" spans="1:7" x14ac:dyDescent="0.25">
      <c r="A1369" s="31" t="s">
        <v>97</v>
      </c>
      <c r="B1369" s="28" t="s">
        <v>15</v>
      </c>
      <c r="C1369" s="28">
        <v>3</v>
      </c>
      <c r="D1369" s="28">
        <v>3</v>
      </c>
      <c r="E1369" s="28">
        <v>3</v>
      </c>
      <c r="F1369" s="28">
        <v>0</v>
      </c>
      <c r="G1369" s="33">
        <v>0</v>
      </c>
    </row>
    <row r="1370" spans="1:7" x14ac:dyDescent="0.25">
      <c r="A1370" s="29" t="s">
        <v>98</v>
      </c>
      <c r="B1370" s="30" t="s">
        <v>15</v>
      </c>
      <c r="C1370" s="30">
        <v>2</v>
      </c>
      <c r="D1370" s="30">
        <v>2</v>
      </c>
      <c r="E1370" s="30">
        <v>2</v>
      </c>
      <c r="F1370" s="30">
        <v>0</v>
      </c>
      <c r="G1370" s="32">
        <v>0</v>
      </c>
    </row>
    <row r="1371" spans="1:7" x14ac:dyDescent="0.25">
      <c r="A1371" s="31" t="s">
        <v>41</v>
      </c>
      <c r="B1371" s="28" t="s">
        <v>15</v>
      </c>
      <c r="C1371" s="28">
        <v>2</v>
      </c>
      <c r="D1371" s="28">
        <v>2</v>
      </c>
      <c r="E1371" s="28">
        <v>2</v>
      </c>
      <c r="F1371" s="28">
        <v>0</v>
      </c>
      <c r="G1371" s="33">
        <v>0</v>
      </c>
    </row>
    <row r="1372" spans="1:7" x14ac:dyDescent="0.25">
      <c r="A1372" s="29" t="s">
        <v>42</v>
      </c>
      <c r="B1372" s="30" t="s">
        <v>15</v>
      </c>
      <c r="C1372" s="30">
        <v>13</v>
      </c>
      <c r="D1372" s="30">
        <v>13</v>
      </c>
      <c r="E1372" s="30">
        <v>9</v>
      </c>
      <c r="F1372" s="30">
        <v>4</v>
      </c>
      <c r="G1372" s="32">
        <v>0</v>
      </c>
    </row>
    <row r="1373" spans="1:7" x14ac:dyDescent="0.25">
      <c r="A1373" s="31" t="s">
        <v>102</v>
      </c>
      <c r="B1373" s="28" t="s">
        <v>15</v>
      </c>
      <c r="C1373" s="28">
        <v>3</v>
      </c>
      <c r="D1373" s="28">
        <v>3</v>
      </c>
      <c r="E1373" s="28">
        <v>3</v>
      </c>
      <c r="F1373" s="28">
        <v>0</v>
      </c>
      <c r="G1373" s="33">
        <v>0</v>
      </c>
    </row>
    <row r="1374" spans="1:7" x14ac:dyDescent="0.25">
      <c r="A1374" s="31" t="s">
        <v>103</v>
      </c>
      <c r="B1374" s="28" t="s">
        <v>15</v>
      </c>
      <c r="C1374" s="28">
        <v>2</v>
      </c>
      <c r="D1374" s="28">
        <v>2</v>
      </c>
      <c r="E1374" s="28">
        <v>2</v>
      </c>
      <c r="F1374" s="28">
        <v>0</v>
      </c>
      <c r="G1374" s="33">
        <v>0</v>
      </c>
    </row>
    <row r="1375" spans="1:7" x14ac:dyDescent="0.25">
      <c r="A1375" s="29" t="s">
        <v>106</v>
      </c>
      <c r="B1375" s="30" t="s">
        <v>15</v>
      </c>
      <c r="C1375" s="30">
        <v>1</v>
      </c>
      <c r="D1375" s="30">
        <v>1</v>
      </c>
      <c r="E1375" s="30">
        <v>1</v>
      </c>
      <c r="F1375" s="30">
        <v>0</v>
      </c>
      <c r="G1375" s="32">
        <v>0</v>
      </c>
    </row>
    <row r="1376" spans="1:7" x14ac:dyDescent="0.25">
      <c r="A1376" s="31" t="s">
        <v>107</v>
      </c>
      <c r="B1376" s="28" t="s">
        <v>15</v>
      </c>
      <c r="C1376" s="28">
        <v>8</v>
      </c>
      <c r="D1376" s="28">
        <v>8</v>
      </c>
      <c r="E1376" s="28">
        <v>5</v>
      </c>
      <c r="F1376" s="28">
        <v>3</v>
      </c>
      <c r="G1376" s="33">
        <v>0</v>
      </c>
    </row>
    <row r="1377" spans="1:7" x14ac:dyDescent="0.25">
      <c r="A1377" s="31" t="s">
        <v>108</v>
      </c>
      <c r="B1377" s="28" t="s">
        <v>15</v>
      </c>
      <c r="C1377" s="28">
        <v>1</v>
      </c>
      <c r="D1377" s="28">
        <v>1</v>
      </c>
      <c r="E1377" s="28">
        <v>1</v>
      </c>
      <c r="F1377" s="28">
        <v>0</v>
      </c>
      <c r="G1377" s="33">
        <v>0</v>
      </c>
    </row>
    <row r="1378" spans="1:7" x14ac:dyDescent="0.25">
      <c r="A1378" s="31" t="s">
        <v>148</v>
      </c>
      <c r="B1378" s="28" t="s">
        <v>15</v>
      </c>
      <c r="C1378" s="28">
        <v>1</v>
      </c>
      <c r="D1378" s="28">
        <v>1</v>
      </c>
      <c r="E1378" s="28">
        <v>1</v>
      </c>
      <c r="F1378" s="28">
        <v>0</v>
      </c>
      <c r="G1378" s="33">
        <v>0</v>
      </c>
    </row>
    <row r="1379" spans="1:7" x14ac:dyDescent="0.25">
      <c r="A1379" s="31" t="s">
        <v>170</v>
      </c>
      <c r="B1379" s="28" t="s">
        <v>15</v>
      </c>
      <c r="C1379" s="28">
        <v>3</v>
      </c>
      <c r="D1379" s="28">
        <v>3</v>
      </c>
      <c r="E1379" s="28">
        <v>3</v>
      </c>
      <c r="F1379" s="28">
        <v>0</v>
      </c>
      <c r="G1379" s="33">
        <v>0</v>
      </c>
    </row>
    <row r="1380" spans="1:7" x14ac:dyDescent="0.25">
      <c r="A1380" s="31" t="s">
        <v>111</v>
      </c>
      <c r="B1380" s="28" t="s">
        <v>15</v>
      </c>
      <c r="C1380" s="28">
        <v>1</v>
      </c>
      <c r="D1380" s="28">
        <v>1</v>
      </c>
      <c r="E1380" s="28">
        <v>1</v>
      </c>
      <c r="F1380" s="28">
        <v>0</v>
      </c>
      <c r="G1380" s="33">
        <v>0</v>
      </c>
    </row>
    <row r="1381" spans="1:7" x14ac:dyDescent="0.25">
      <c r="A1381" s="31" t="s">
        <v>113</v>
      </c>
      <c r="B1381" s="28" t="s">
        <v>15</v>
      </c>
      <c r="C1381" s="28">
        <v>3</v>
      </c>
      <c r="D1381" s="28">
        <v>2</v>
      </c>
      <c r="E1381" s="28">
        <v>1</v>
      </c>
      <c r="F1381" s="28">
        <v>1</v>
      </c>
      <c r="G1381" s="33">
        <v>0</v>
      </c>
    </row>
    <row r="1382" spans="1:7" x14ac:dyDescent="0.25">
      <c r="A1382" s="29" t="s">
        <v>165</v>
      </c>
      <c r="B1382" s="30" t="s">
        <v>15</v>
      </c>
      <c r="C1382" s="30">
        <v>4</v>
      </c>
      <c r="D1382" s="30">
        <v>4</v>
      </c>
      <c r="E1382" s="30">
        <v>3</v>
      </c>
      <c r="F1382" s="30">
        <v>1</v>
      </c>
      <c r="G1382" s="32">
        <v>0</v>
      </c>
    </row>
    <row r="1383" spans="1:7" x14ac:dyDescent="0.25">
      <c r="A1383" s="31" t="s">
        <v>46</v>
      </c>
      <c r="B1383" s="28" t="s">
        <v>15</v>
      </c>
      <c r="C1383" s="28">
        <v>16</v>
      </c>
      <c r="D1383" s="28">
        <v>15</v>
      </c>
      <c r="E1383" s="28">
        <v>8</v>
      </c>
      <c r="F1383" s="28">
        <v>7</v>
      </c>
      <c r="G1383" s="33">
        <v>0</v>
      </c>
    </row>
    <row r="1384" spans="1:7" x14ac:dyDescent="0.25">
      <c r="A1384" s="29" t="s">
        <v>115</v>
      </c>
      <c r="B1384" s="30" t="s">
        <v>15</v>
      </c>
      <c r="C1384" s="30">
        <v>7</v>
      </c>
      <c r="D1384" s="30">
        <v>7</v>
      </c>
      <c r="E1384" s="30">
        <v>4</v>
      </c>
      <c r="F1384" s="30">
        <v>3</v>
      </c>
      <c r="G1384" s="32">
        <v>0</v>
      </c>
    </row>
    <row r="1385" spans="1:7" x14ac:dyDescent="0.25">
      <c r="A1385" s="29" t="s">
        <v>163</v>
      </c>
      <c r="B1385" s="30" t="s">
        <v>15</v>
      </c>
      <c r="C1385" s="30">
        <v>2</v>
      </c>
      <c r="D1385" s="30">
        <v>1</v>
      </c>
      <c r="E1385" s="30">
        <v>1</v>
      </c>
      <c r="F1385" s="30">
        <v>0</v>
      </c>
      <c r="G1385" s="32">
        <v>0</v>
      </c>
    </row>
    <row r="1386" spans="1:7" x14ac:dyDescent="0.25">
      <c r="A1386" s="29" t="s">
        <v>117</v>
      </c>
      <c r="B1386" s="30" t="s">
        <v>15</v>
      </c>
      <c r="C1386" s="30">
        <v>4</v>
      </c>
      <c r="D1386" s="30">
        <v>4</v>
      </c>
      <c r="E1386" s="30">
        <v>4</v>
      </c>
      <c r="F1386" s="30">
        <v>0</v>
      </c>
      <c r="G1386" s="32">
        <v>0</v>
      </c>
    </row>
    <row r="1387" spans="1:7" x14ac:dyDescent="0.25">
      <c r="A1387" s="29" t="s">
        <v>118</v>
      </c>
      <c r="B1387" s="30" t="s">
        <v>15</v>
      </c>
      <c r="C1387" s="30">
        <v>10</v>
      </c>
      <c r="D1387" s="30">
        <v>10</v>
      </c>
      <c r="E1387" s="30">
        <v>9</v>
      </c>
      <c r="F1387" s="30">
        <v>1</v>
      </c>
      <c r="G1387" s="32">
        <v>0</v>
      </c>
    </row>
    <row r="1388" spans="1:7" x14ac:dyDescent="0.25">
      <c r="A1388" s="31" t="s">
        <v>150</v>
      </c>
      <c r="B1388" s="28" t="s">
        <v>15</v>
      </c>
      <c r="C1388" s="28">
        <v>2</v>
      </c>
      <c r="D1388" s="28">
        <v>1</v>
      </c>
      <c r="E1388" s="28">
        <v>1</v>
      </c>
      <c r="F1388" s="28">
        <v>0</v>
      </c>
      <c r="G1388" s="33">
        <v>1</v>
      </c>
    </row>
    <row r="1389" spans="1:7" x14ac:dyDescent="0.25">
      <c r="A1389" s="29" t="s">
        <v>164</v>
      </c>
      <c r="B1389" s="30" t="s">
        <v>15</v>
      </c>
      <c r="C1389" s="30">
        <v>7</v>
      </c>
      <c r="D1389" s="30">
        <v>6</v>
      </c>
      <c r="E1389" s="30">
        <v>6</v>
      </c>
      <c r="F1389" s="30">
        <v>0</v>
      </c>
      <c r="G1389" s="32">
        <v>0</v>
      </c>
    </row>
    <row r="1390" spans="1:7" x14ac:dyDescent="0.25">
      <c r="A1390" s="31" t="s">
        <v>122</v>
      </c>
      <c r="B1390" s="28" t="s">
        <v>15</v>
      </c>
      <c r="C1390" s="28">
        <v>1</v>
      </c>
      <c r="D1390" s="28">
        <v>0</v>
      </c>
      <c r="E1390" s="28">
        <v>0</v>
      </c>
      <c r="F1390" s="28">
        <v>0</v>
      </c>
      <c r="G1390" s="33">
        <v>0</v>
      </c>
    </row>
    <row r="1391" spans="1:7" x14ac:dyDescent="0.25">
      <c r="A1391" s="31" t="s">
        <v>123</v>
      </c>
      <c r="B1391" s="28" t="s">
        <v>15</v>
      </c>
      <c r="C1391" s="28">
        <v>5</v>
      </c>
      <c r="D1391" s="28">
        <v>5</v>
      </c>
      <c r="E1391" s="28">
        <v>5</v>
      </c>
      <c r="F1391" s="28">
        <v>0</v>
      </c>
      <c r="G1391" s="33">
        <v>0</v>
      </c>
    </row>
    <row r="1392" spans="1:7" x14ac:dyDescent="0.25">
      <c r="A1392" s="29" t="s">
        <v>127</v>
      </c>
      <c r="B1392" s="30" t="s">
        <v>15</v>
      </c>
      <c r="C1392" s="30">
        <v>1</v>
      </c>
      <c r="D1392" s="30">
        <v>1</v>
      </c>
      <c r="E1392" s="30">
        <v>1</v>
      </c>
      <c r="F1392" s="30">
        <v>0</v>
      </c>
      <c r="G1392" s="32">
        <v>0</v>
      </c>
    </row>
    <row r="1393" spans="1:7" x14ac:dyDescent="0.25">
      <c r="A1393" s="31" t="s">
        <v>128</v>
      </c>
      <c r="B1393" s="28" t="s">
        <v>15</v>
      </c>
      <c r="C1393" s="28">
        <v>3</v>
      </c>
      <c r="D1393" s="28">
        <v>3</v>
      </c>
      <c r="E1393" s="28">
        <v>3</v>
      </c>
      <c r="F1393" s="28">
        <v>0</v>
      </c>
      <c r="G1393" s="33">
        <v>0</v>
      </c>
    </row>
    <row r="1394" spans="1:7" x14ac:dyDescent="0.25">
      <c r="A1394" s="31" t="s">
        <v>47</v>
      </c>
      <c r="B1394" s="28" t="s">
        <v>15</v>
      </c>
      <c r="C1394" s="28">
        <v>3</v>
      </c>
      <c r="D1394" s="28">
        <v>3</v>
      </c>
      <c r="E1394" s="28">
        <v>3</v>
      </c>
      <c r="F1394" s="28">
        <v>0</v>
      </c>
      <c r="G1394" s="33">
        <v>0</v>
      </c>
    </row>
    <row r="1395" spans="1:7" x14ac:dyDescent="0.25">
      <c r="A1395" s="29" t="s">
        <v>48</v>
      </c>
      <c r="B1395" s="30" t="s">
        <v>15</v>
      </c>
      <c r="C1395" s="30">
        <v>1</v>
      </c>
      <c r="D1395" s="30">
        <v>1</v>
      </c>
      <c r="E1395" s="30">
        <v>1</v>
      </c>
      <c r="F1395" s="30">
        <v>0</v>
      </c>
      <c r="G1395" s="32">
        <v>0</v>
      </c>
    </row>
    <row r="1396" spans="1:7" x14ac:dyDescent="0.25">
      <c r="A1396" s="29" t="s">
        <v>179</v>
      </c>
      <c r="B1396" s="30" t="s">
        <v>15</v>
      </c>
      <c r="C1396" s="30">
        <v>2</v>
      </c>
      <c r="D1396" s="30">
        <v>2</v>
      </c>
      <c r="E1396" s="30">
        <v>2</v>
      </c>
      <c r="F1396" s="30">
        <v>0</v>
      </c>
      <c r="G1396" s="32">
        <v>0</v>
      </c>
    </row>
    <row r="1397" spans="1:7" x14ac:dyDescent="0.25">
      <c r="A1397" s="31" t="s">
        <v>49</v>
      </c>
      <c r="B1397" s="28" t="s">
        <v>15</v>
      </c>
      <c r="C1397" s="28">
        <v>1</v>
      </c>
      <c r="D1397" s="28">
        <v>1</v>
      </c>
      <c r="E1397" s="28">
        <v>1</v>
      </c>
      <c r="F1397" s="28">
        <v>0</v>
      </c>
      <c r="G1397" s="33">
        <v>0</v>
      </c>
    </row>
    <row r="1398" spans="1:7" x14ac:dyDescent="0.25">
      <c r="A1398" s="29" t="s">
        <v>152</v>
      </c>
      <c r="B1398" s="30" t="s">
        <v>15</v>
      </c>
      <c r="C1398" s="30">
        <v>1</v>
      </c>
      <c r="D1398" s="30">
        <v>1</v>
      </c>
      <c r="E1398" s="30">
        <v>1</v>
      </c>
      <c r="F1398" s="30">
        <v>0</v>
      </c>
      <c r="G1398" s="32">
        <v>0</v>
      </c>
    </row>
    <row r="1399" spans="1:7" x14ac:dyDescent="0.25">
      <c r="A1399" s="31" t="s">
        <v>132</v>
      </c>
      <c r="B1399" s="28" t="s">
        <v>15</v>
      </c>
      <c r="C1399" s="28">
        <v>3</v>
      </c>
      <c r="D1399" s="28">
        <v>3</v>
      </c>
      <c r="E1399" s="28">
        <v>2</v>
      </c>
      <c r="F1399" s="28">
        <v>1</v>
      </c>
      <c r="G1399" s="33">
        <v>0</v>
      </c>
    </row>
    <row r="1400" spans="1:7" x14ac:dyDescent="0.25">
      <c r="A1400" s="29" t="s">
        <v>133</v>
      </c>
      <c r="B1400" s="30" t="s">
        <v>15</v>
      </c>
      <c r="C1400" s="30">
        <v>2</v>
      </c>
      <c r="D1400" s="30">
        <v>2</v>
      </c>
      <c r="E1400" s="30">
        <v>2</v>
      </c>
      <c r="F1400" s="30">
        <v>0</v>
      </c>
      <c r="G1400" s="32">
        <v>0</v>
      </c>
    </row>
    <row r="1401" spans="1:7" x14ac:dyDescent="0.25">
      <c r="A1401" s="29" t="s">
        <v>134</v>
      </c>
      <c r="B1401" s="30" t="s">
        <v>15</v>
      </c>
      <c r="C1401" s="30">
        <v>8</v>
      </c>
      <c r="D1401" s="30">
        <v>4</v>
      </c>
      <c r="E1401" s="30">
        <v>3</v>
      </c>
      <c r="F1401" s="30">
        <v>1</v>
      </c>
      <c r="G1401" s="32">
        <v>0</v>
      </c>
    </row>
    <row r="1402" spans="1:7" x14ac:dyDescent="0.25">
      <c r="A1402" s="31" t="s">
        <v>155</v>
      </c>
      <c r="B1402" s="28" t="s">
        <v>15</v>
      </c>
      <c r="C1402" s="28">
        <v>2</v>
      </c>
      <c r="D1402" s="28">
        <v>2</v>
      </c>
      <c r="E1402" s="28">
        <v>1</v>
      </c>
      <c r="F1402" s="28">
        <v>1</v>
      </c>
      <c r="G1402" s="33">
        <v>0</v>
      </c>
    </row>
    <row r="1403" spans="1:7" x14ac:dyDescent="0.25">
      <c r="A1403" s="31" t="s">
        <v>174</v>
      </c>
      <c r="B1403" s="28" t="s">
        <v>16</v>
      </c>
      <c r="C1403" s="28">
        <v>128</v>
      </c>
      <c r="D1403" s="28">
        <v>123</v>
      </c>
      <c r="E1403" s="28">
        <v>96</v>
      </c>
      <c r="F1403" s="28">
        <v>27</v>
      </c>
      <c r="G1403" s="33">
        <v>0</v>
      </c>
    </row>
    <row r="1404" spans="1:7" x14ac:dyDescent="0.25">
      <c r="A1404" s="29" t="s">
        <v>177</v>
      </c>
      <c r="B1404" s="30" t="s">
        <v>16</v>
      </c>
      <c r="C1404" s="30">
        <v>6</v>
      </c>
      <c r="D1404" s="30">
        <v>6</v>
      </c>
      <c r="E1404" s="30">
        <v>4</v>
      </c>
      <c r="F1404" s="30">
        <v>2</v>
      </c>
      <c r="G1404" s="32">
        <v>0</v>
      </c>
    </row>
    <row r="1405" spans="1:7" x14ac:dyDescent="0.25">
      <c r="A1405" s="31" t="s">
        <v>25</v>
      </c>
      <c r="B1405" s="28" t="s">
        <v>16</v>
      </c>
      <c r="C1405" s="28">
        <v>80</v>
      </c>
      <c r="D1405" s="28">
        <v>80</v>
      </c>
      <c r="E1405" s="28">
        <v>70</v>
      </c>
      <c r="F1405" s="28">
        <v>10</v>
      </c>
      <c r="G1405" s="33">
        <v>0</v>
      </c>
    </row>
    <row r="1406" spans="1:7" x14ac:dyDescent="0.25">
      <c r="A1406" s="31" t="s">
        <v>50</v>
      </c>
      <c r="B1406" s="28" t="s">
        <v>16</v>
      </c>
      <c r="C1406" s="28">
        <v>24</v>
      </c>
      <c r="D1406" s="28">
        <v>24</v>
      </c>
      <c r="E1406" s="28">
        <v>16</v>
      </c>
      <c r="F1406" s="28">
        <v>8</v>
      </c>
      <c r="G1406" s="33">
        <v>0</v>
      </c>
    </row>
    <row r="1407" spans="1:7" x14ac:dyDescent="0.25">
      <c r="A1407" s="31" t="s">
        <v>168</v>
      </c>
      <c r="B1407" s="28" t="s">
        <v>16</v>
      </c>
      <c r="C1407" s="28">
        <v>111</v>
      </c>
      <c r="D1407" s="28">
        <v>108</v>
      </c>
      <c r="E1407" s="28">
        <v>90</v>
      </c>
      <c r="F1407" s="28">
        <v>18</v>
      </c>
      <c r="G1407" s="33">
        <v>0</v>
      </c>
    </row>
    <row r="1408" spans="1:7" x14ac:dyDescent="0.25">
      <c r="A1408" s="31" t="s">
        <v>167</v>
      </c>
      <c r="B1408" s="28" t="s">
        <v>16</v>
      </c>
      <c r="C1408" s="28">
        <v>63</v>
      </c>
      <c r="D1408" s="28">
        <v>57</v>
      </c>
      <c r="E1408" s="28">
        <v>35</v>
      </c>
      <c r="F1408" s="28">
        <v>22</v>
      </c>
      <c r="G1408" s="33">
        <v>0</v>
      </c>
    </row>
    <row r="1409" spans="1:7" x14ac:dyDescent="0.25">
      <c r="A1409" s="29" t="s">
        <v>51</v>
      </c>
      <c r="B1409" s="30" t="s">
        <v>16</v>
      </c>
      <c r="C1409" s="30">
        <v>35</v>
      </c>
      <c r="D1409" s="30">
        <v>35</v>
      </c>
      <c r="E1409" s="30">
        <v>29</v>
      </c>
      <c r="F1409" s="30">
        <v>6</v>
      </c>
      <c r="G1409" s="32">
        <v>0</v>
      </c>
    </row>
    <row r="1410" spans="1:7" x14ac:dyDescent="0.25">
      <c r="A1410" s="31" t="s">
        <v>52</v>
      </c>
      <c r="B1410" s="28" t="s">
        <v>16</v>
      </c>
      <c r="C1410" s="28">
        <v>121</v>
      </c>
      <c r="D1410" s="28">
        <v>118</v>
      </c>
      <c r="E1410" s="28">
        <v>107</v>
      </c>
      <c r="F1410" s="28">
        <v>11</v>
      </c>
      <c r="G1410" s="33">
        <v>0</v>
      </c>
    </row>
    <row r="1411" spans="1:7" x14ac:dyDescent="0.25">
      <c r="A1411" s="31" t="s">
        <v>53</v>
      </c>
      <c r="B1411" s="28" t="s">
        <v>16</v>
      </c>
      <c r="C1411" s="28">
        <v>84</v>
      </c>
      <c r="D1411" s="28">
        <v>83</v>
      </c>
      <c r="E1411" s="28">
        <v>70</v>
      </c>
      <c r="F1411" s="28">
        <v>13</v>
      </c>
      <c r="G1411" s="33">
        <v>0</v>
      </c>
    </row>
    <row r="1412" spans="1:7" x14ac:dyDescent="0.25">
      <c r="A1412" s="31" t="s">
        <v>26</v>
      </c>
      <c r="B1412" s="28" t="s">
        <v>16</v>
      </c>
      <c r="C1412" s="28">
        <v>131</v>
      </c>
      <c r="D1412" s="28">
        <v>127</v>
      </c>
      <c r="E1412" s="28">
        <v>116</v>
      </c>
      <c r="F1412" s="28">
        <v>11</v>
      </c>
      <c r="G1412" s="33">
        <v>0</v>
      </c>
    </row>
    <row r="1413" spans="1:7" x14ac:dyDescent="0.25">
      <c r="A1413" s="29" t="s">
        <v>54</v>
      </c>
      <c r="B1413" s="30" t="s">
        <v>16</v>
      </c>
      <c r="C1413" s="30">
        <v>92</v>
      </c>
      <c r="D1413" s="30">
        <v>92</v>
      </c>
      <c r="E1413" s="30">
        <v>79</v>
      </c>
      <c r="F1413" s="30">
        <v>13</v>
      </c>
      <c r="G1413" s="32">
        <v>0</v>
      </c>
    </row>
    <row r="1414" spans="1:7" x14ac:dyDescent="0.25">
      <c r="A1414" s="29" t="s">
        <v>27</v>
      </c>
      <c r="B1414" s="30" t="s">
        <v>16</v>
      </c>
      <c r="C1414" s="30">
        <v>87</v>
      </c>
      <c r="D1414" s="30">
        <v>87</v>
      </c>
      <c r="E1414" s="30">
        <v>73</v>
      </c>
      <c r="F1414" s="30">
        <v>14</v>
      </c>
      <c r="G1414" s="32">
        <v>0</v>
      </c>
    </row>
    <row r="1415" spans="1:7" x14ac:dyDescent="0.25">
      <c r="A1415" s="29" t="s">
        <v>169</v>
      </c>
      <c r="B1415" s="30" t="s">
        <v>16</v>
      </c>
      <c r="C1415" s="30">
        <v>150</v>
      </c>
      <c r="D1415" s="30">
        <v>148</v>
      </c>
      <c r="E1415" s="30">
        <v>122</v>
      </c>
      <c r="F1415" s="30">
        <v>26</v>
      </c>
      <c r="G1415" s="32">
        <v>0</v>
      </c>
    </row>
    <row r="1416" spans="1:7" x14ac:dyDescent="0.25">
      <c r="A1416" s="31" t="s">
        <v>55</v>
      </c>
      <c r="B1416" s="28" t="s">
        <v>16</v>
      </c>
      <c r="C1416" s="28">
        <v>26</v>
      </c>
      <c r="D1416" s="28">
        <v>26</v>
      </c>
      <c r="E1416" s="28">
        <v>23</v>
      </c>
      <c r="F1416" s="28">
        <v>3</v>
      </c>
      <c r="G1416" s="33">
        <v>0</v>
      </c>
    </row>
    <row r="1417" spans="1:7" x14ac:dyDescent="0.25">
      <c r="A1417" s="31" t="s">
        <v>24</v>
      </c>
      <c r="B1417" s="28" t="s">
        <v>16</v>
      </c>
      <c r="C1417" s="28">
        <v>370</v>
      </c>
      <c r="D1417" s="28">
        <v>351</v>
      </c>
      <c r="E1417" s="28">
        <v>277</v>
      </c>
      <c r="F1417" s="28">
        <v>74</v>
      </c>
      <c r="G1417" s="33">
        <v>0</v>
      </c>
    </row>
    <row r="1418" spans="1:7" x14ac:dyDescent="0.25">
      <c r="A1418" s="31" t="s">
        <v>156</v>
      </c>
      <c r="B1418" s="28" t="s">
        <v>16</v>
      </c>
      <c r="C1418" s="28">
        <v>20</v>
      </c>
      <c r="D1418" s="28">
        <v>20</v>
      </c>
      <c r="E1418" s="28">
        <v>13</v>
      </c>
      <c r="F1418" s="28">
        <v>7</v>
      </c>
      <c r="G1418" s="33">
        <v>0</v>
      </c>
    </row>
    <row r="1419" spans="1:7" x14ac:dyDescent="0.25">
      <c r="A1419" s="29" t="s">
        <v>28</v>
      </c>
      <c r="B1419" s="30" t="s">
        <v>16</v>
      </c>
      <c r="C1419" s="30">
        <v>136</v>
      </c>
      <c r="D1419" s="30">
        <v>134</v>
      </c>
      <c r="E1419" s="30">
        <v>123</v>
      </c>
      <c r="F1419" s="30">
        <v>11</v>
      </c>
      <c r="G1419" s="32">
        <v>0</v>
      </c>
    </row>
    <row r="1420" spans="1:7" x14ac:dyDescent="0.25">
      <c r="A1420" s="31" t="s">
        <v>29</v>
      </c>
      <c r="B1420" s="28" t="s">
        <v>16</v>
      </c>
      <c r="C1420" s="28">
        <v>76</v>
      </c>
      <c r="D1420" s="28">
        <v>76</v>
      </c>
      <c r="E1420" s="28">
        <v>69</v>
      </c>
      <c r="F1420" s="28">
        <v>7</v>
      </c>
      <c r="G1420" s="33">
        <v>0</v>
      </c>
    </row>
    <row r="1421" spans="1:7" x14ac:dyDescent="0.25">
      <c r="A1421" s="31" t="s">
        <v>30</v>
      </c>
      <c r="B1421" s="28" t="s">
        <v>16</v>
      </c>
      <c r="C1421" s="28">
        <v>107</v>
      </c>
      <c r="D1421" s="28">
        <v>104</v>
      </c>
      <c r="E1421" s="28">
        <v>85</v>
      </c>
      <c r="F1421" s="28">
        <v>19</v>
      </c>
      <c r="G1421" s="33">
        <v>1</v>
      </c>
    </row>
    <row r="1422" spans="1:7" x14ac:dyDescent="0.25">
      <c r="A1422" s="29" t="s">
        <v>56</v>
      </c>
      <c r="B1422" s="30" t="s">
        <v>16</v>
      </c>
      <c r="C1422" s="30">
        <v>59</v>
      </c>
      <c r="D1422" s="30">
        <v>59</v>
      </c>
      <c r="E1422" s="30">
        <v>47</v>
      </c>
      <c r="F1422" s="30">
        <v>12</v>
      </c>
      <c r="G1422" s="32">
        <v>0</v>
      </c>
    </row>
    <row r="1423" spans="1:7" x14ac:dyDescent="0.25">
      <c r="A1423" s="31" t="s">
        <v>31</v>
      </c>
      <c r="B1423" s="28" t="s">
        <v>16</v>
      </c>
      <c r="C1423" s="28">
        <v>97</v>
      </c>
      <c r="D1423" s="28">
        <v>96</v>
      </c>
      <c r="E1423" s="28">
        <v>83</v>
      </c>
      <c r="F1423" s="28">
        <v>13</v>
      </c>
      <c r="G1423" s="33">
        <v>1</v>
      </c>
    </row>
    <row r="1424" spans="1:7" x14ac:dyDescent="0.25">
      <c r="A1424" s="31" t="s">
        <v>57</v>
      </c>
      <c r="B1424" s="28" t="s">
        <v>16</v>
      </c>
      <c r="C1424" s="28">
        <v>169</v>
      </c>
      <c r="D1424" s="28">
        <v>165</v>
      </c>
      <c r="E1424" s="28">
        <v>120</v>
      </c>
      <c r="F1424" s="28">
        <v>45</v>
      </c>
      <c r="G1424" s="33">
        <v>0</v>
      </c>
    </row>
    <row r="1425" spans="1:7" x14ac:dyDescent="0.25">
      <c r="A1425" s="29" t="s">
        <v>58</v>
      </c>
      <c r="B1425" s="30" t="s">
        <v>16</v>
      </c>
      <c r="C1425" s="30">
        <v>131</v>
      </c>
      <c r="D1425" s="30">
        <v>131</v>
      </c>
      <c r="E1425" s="30">
        <v>121</v>
      </c>
      <c r="F1425" s="30">
        <v>10</v>
      </c>
      <c r="G1425" s="32">
        <v>0</v>
      </c>
    </row>
    <row r="1426" spans="1:7" x14ac:dyDescent="0.25">
      <c r="A1426" s="29" t="s">
        <v>176</v>
      </c>
      <c r="B1426" s="30" t="s">
        <v>16</v>
      </c>
      <c r="C1426" s="30">
        <v>69</v>
      </c>
      <c r="D1426" s="30">
        <v>67</v>
      </c>
      <c r="E1426" s="30">
        <v>51</v>
      </c>
      <c r="F1426" s="30">
        <v>16</v>
      </c>
      <c r="G1426" s="32">
        <v>0</v>
      </c>
    </row>
    <row r="1427" spans="1:7" x14ac:dyDescent="0.25">
      <c r="A1427" s="29" t="s">
        <v>32</v>
      </c>
      <c r="B1427" s="30" t="s">
        <v>16</v>
      </c>
      <c r="C1427" s="30">
        <v>60</v>
      </c>
      <c r="D1427" s="30">
        <v>60</v>
      </c>
      <c r="E1427" s="30">
        <v>44</v>
      </c>
      <c r="F1427" s="30">
        <v>16</v>
      </c>
      <c r="G1427" s="32">
        <v>0</v>
      </c>
    </row>
    <row r="1428" spans="1:7" x14ac:dyDescent="0.25">
      <c r="A1428" s="31" t="s">
        <v>33</v>
      </c>
      <c r="B1428" s="28" t="s">
        <v>16</v>
      </c>
      <c r="C1428" s="28">
        <v>158</v>
      </c>
      <c r="D1428" s="28">
        <v>158</v>
      </c>
      <c r="E1428" s="28">
        <v>129</v>
      </c>
      <c r="F1428" s="28">
        <v>29</v>
      </c>
      <c r="G1428" s="33">
        <v>0</v>
      </c>
    </row>
    <row r="1429" spans="1:7" x14ac:dyDescent="0.25">
      <c r="A1429" s="31" t="s">
        <v>220</v>
      </c>
      <c r="B1429" s="30" t="s">
        <v>16</v>
      </c>
      <c r="C1429" s="30">
        <v>261</v>
      </c>
      <c r="D1429" s="30">
        <v>250</v>
      </c>
      <c r="E1429" s="30">
        <v>167</v>
      </c>
      <c r="F1429" s="30">
        <v>83</v>
      </c>
      <c r="G1429" s="32">
        <v>0</v>
      </c>
    </row>
    <row r="1430" spans="1:7" x14ac:dyDescent="0.25">
      <c r="A1430" s="31" t="s">
        <v>189</v>
      </c>
      <c r="B1430" s="28" t="s">
        <v>16</v>
      </c>
      <c r="C1430" s="28">
        <v>23</v>
      </c>
      <c r="D1430" s="28">
        <v>22</v>
      </c>
      <c r="E1430" s="28">
        <v>17</v>
      </c>
      <c r="F1430" s="28">
        <v>5</v>
      </c>
      <c r="G1430" s="33">
        <v>0</v>
      </c>
    </row>
    <row r="1431" spans="1:7" x14ac:dyDescent="0.25">
      <c r="A1431" s="29" t="s">
        <v>180</v>
      </c>
      <c r="B1431" s="30" t="s">
        <v>16</v>
      </c>
      <c r="C1431" s="30">
        <v>49</v>
      </c>
      <c r="D1431" s="30">
        <v>45</v>
      </c>
      <c r="E1431" s="30">
        <v>36</v>
      </c>
      <c r="F1431" s="30">
        <v>9</v>
      </c>
      <c r="G1431" s="32">
        <v>0</v>
      </c>
    </row>
    <row r="1432" spans="1:7" x14ac:dyDescent="0.25">
      <c r="A1432" s="31" t="s">
        <v>59</v>
      </c>
      <c r="B1432" s="28" t="s">
        <v>16</v>
      </c>
      <c r="C1432" s="28">
        <v>31</v>
      </c>
      <c r="D1432" s="28">
        <v>30</v>
      </c>
      <c r="E1432" s="28">
        <v>22</v>
      </c>
      <c r="F1432" s="28">
        <v>8</v>
      </c>
      <c r="G1432" s="33">
        <v>0</v>
      </c>
    </row>
    <row r="1433" spans="1:7" x14ac:dyDescent="0.25">
      <c r="A1433" s="29" t="s">
        <v>60</v>
      </c>
      <c r="B1433" s="30" t="s">
        <v>16</v>
      </c>
      <c r="C1433" s="30">
        <v>29</v>
      </c>
      <c r="D1433" s="30">
        <v>29</v>
      </c>
      <c r="E1433" s="30">
        <v>21</v>
      </c>
      <c r="F1433" s="30">
        <v>8</v>
      </c>
      <c r="G1433" s="32">
        <v>0</v>
      </c>
    </row>
    <row r="1434" spans="1:7" x14ac:dyDescent="0.25">
      <c r="A1434" s="29" t="s">
        <v>184</v>
      </c>
      <c r="B1434" s="30" t="s">
        <v>16</v>
      </c>
      <c r="C1434" s="30">
        <v>52</v>
      </c>
      <c r="D1434" s="30">
        <v>52</v>
      </c>
      <c r="E1434" s="30">
        <v>45</v>
      </c>
      <c r="F1434" s="30">
        <v>7</v>
      </c>
      <c r="G1434" s="32">
        <v>0</v>
      </c>
    </row>
    <row r="1435" spans="1:7" x14ac:dyDescent="0.25">
      <c r="A1435" s="31" t="s">
        <v>182</v>
      </c>
      <c r="B1435" s="28" t="s">
        <v>16</v>
      </c>
      <c r="C1435" s="28">
        <v>45</v>
      </c>
      <c r="D1435" s="28">
        <v>44</v>
      </c>
      <c r="E1435" s="28">
        <v>28</v>
      </c>
      <c r="F1435" s="28">
        <v>16</v>
      </c>
      <c r="G1435" s="33">
        <v>0</v>
      </c>
    </row>
    <row r="1436" spans="1:7" x14ac:dyDescent="0.25">
      <c r="A1436" s="31" t="s">
        <v>186</v>
      </c>
      <c r="B1436" s="28" t="s">
        <v>16</v>
      </c>
      <c r="C1436" s="28">
        <v>44</v>
      </c>
      <c r="D1436" s="28">
        <v>43</v>
      </c>
      <c r="E1436" s="28">
        <v>37</v>
      </c>
      <c r="F1436" s="28">
        <v>6</v>
      </c>
      <c r="G1436" s="33">
        <v>0</v>
      </c>
    </row>
    <row r="1437" spans="1:7" x14ac:dyDescent="0.25">
      <c r="A1437" s="31" t="s">
        <v>188</v>
      </c>
      <c r="B1437" s="28" t="s">
        <v>16</v>
      </c>
      <c r="C1437" s="28">
        <v>42</v>
      </c>
      <c r="D1437" s="28">
        <v>41</v>
      </c>
      <c r="E1437" s="28">
        <v>28</v>
      </c>
      <c r="F1437" s="28">
        <v>13</v>
      </c>
      <c r="G1437" s="33">
        <v>0</v>
      </c>
    </row>
    <row r="1438" spans="1:7" x14ac:dyDescent="0.25">
      <c r="A1438" s="29" t="s">
        <v>61</v>
      </c>
      <c r="B1438" s="30" t="s">
        <v>16</v>
      </c>
      <c r="C1438" s="30">
        <v>21</v>
      </c>
      <c r="D1438" s="30">
        <v>21</v>
      </c>
      <c r="E1438" s="30">
        <v>12</v>
      </c>
      <c r="F1438" s="30">
        <v>9</v>
      </c>
      <c r="G1438" s="32">
        <v>0</v>
      </c>
    </row>
    <row r="1439" spans="1:7" x14ac:dyDescent="0.25">
      <c r="A1439" s="29" t="s">
        <v>181</v>
      </c>
      <c r="B1439" s="30" t="s">
        <v>16</v>
      </c>
      <c r="C1439" s="30">
        <v>95</v>
      </c>
      <c r="D1439" s="30">
        <v>91</v>
      </c>
      <c r="E1439" s="30">
        <v>76</v>
      </c>
      <c r="F1439" s="30">
        <v>15</v>
      </c>
      <c r="G1439" s="32">
        <v>1</v>
      </c>
    </row>
    <row r="1440" spans="1:7" x14ac:dyDescent="0.25">
      <c r="A1440" s="31" t="s">
        <v>62</v>
      </c>
      <c r="B1440" s="28" t="s">
        <v>16</v>
      </c>
      <c r="C1440" s="28">
        <v>14</v>
      </c>
      <c r="D1440" s="28">
        <v>14</v>
      </c>
      <c r="E1440" s="28">
        <v>9</v>
      </c>
      <c r="F1440" s="28">
        <v>5</v>
      </c>
      <c r="G1440" s="33">
        <v>0</v>
      </c>
    </row>
    <row r="1441" spans="1:7" x14ac:dyDescent="0.25">
      <c r="A1441" s="29" t="s">
        <v>187</v>
      </c>
      <c r="B1441" s="30" t="s">
        <v>16</v>
      </c>
      <c r="C1441" s="30">
        <v>10</v>
      </c>
      <c r="D1441" s="30">
        <v>10</v>
      </c>
      <c r="E1441" s="30">
        <v>10</v>
      </c>
      <c r="F1441" s="30">
        <v>0</v>
      </c>
      <c r="G1441" s="32">
        <v>0</v>
      </c>
    </row>
    <row r="1442" spans="1:7" x14ac:dyDescent="0.25">
      <c r="A1442" s="31" t="s">
        <v>63</v>
      </c>
      <c r="B1442" s="28" t="s">
        <v>16</v>
      </c>
      <c r="C1442" s="28">
        <v>41</v>
      </c>
      <c r="D1442" s="28">
        <v>41</v>
      </c>
      <c r="E1442" s="28">
        <v>20</v>
      </c>
      <c r="F1442" s="28">
        <v>21</v>
      </c>
      <c r="G1442" s="33">
        <v>0</v>
      </c>
    </row>
    <row r="1443" spans="1:7" x14ac:dyDescent="0.25">
      <c r="A1443" s="29" t="s">
        <v>190</v>
      </c>
      <c r="B1443" s="30" t="s">
        <v>16</v>
      </c>
      <c r="C1443" s="30">
        <v>18</v>
      </c>
      <c r="D1443" s="30">
        <v>18</v>
      </c>
      <c r="E1443" s="30">
        <v>18</v>
      </c>
      <c r="F1443" s="30">
        <v>0</v>
      </c>
      <c r="G1443" s="32">
        <v>0</v>
      </c>
    </row>
    <row r="1444" spans="1:7" x14ac:dyDescent="0.25">
      <c r="A1444" s="29" t="s">
        <v>64</v>
      </c>
      <c r="B1444" s="30" t="s">
        <v>16</v>
      </c>
      <c r="C1444" s="30">
        <v>45</v>
      </c>
      <c r="D1444" s="30">
        <v>45</v>
      </c>
      <c r="E1444" s="30">
        <v>31</v>
      </c>
      <c r="F1444" s="30">
        <v>14</v>
      </c>
      <c r="G1444" s="32">
        <v>0</v>
      </c>
    </row>
    <row r="1445" spans="1:7" x14ac:dyDescent="0.25">
      <c r="A1445" s="31" t="s">
        <v>185</v>
      </c>
      <c r="B1445" s="28" t="s">
        <v>16</v>
      </c>
      <c r="C1445" s="28">
        <v>14</v>
      </c>
      <c r="D1445" s="28">
        <v>14</v>
      </c>
      <c r="E1445" s="28">
        <v>12</v>
      </c>
      <c r="F1445" s="28">
        <v>2</v>
      </c>
      <c r="G1445" s="33">
        <v>0</v>
      </c>
    </row>
    <row r="1446" spans="1:7" x14ac:dyDescent="0.25">
      <c r="A1446" s="29" t="s">
        <v>183</v>
      </c>
      <c r="B1446" s="30" t="s">
        <v>16</v>
      </c>
      <c r="C1446" s="30">
        <v>14</v>
      </c>
      <c r="D1446" s="30">
        <v>14</v>
      </c>
      <c r="E1446" s="30">
        <v>10</v>
      </c>
      <c r="F1446" s="30">
        <v>4</v>
      </c>
      <c r="G1446" s="32">
        <v>0</v>
      </c>
    </row>
    <row r="1447" spans="1:7" x14ac:dyDescent="0.25">
      <c r="A1447" s="29" t="s">
        <v>136</v>
      </c>
      <c r="B1447" s="30" t="s">
        <v>16</v>
      </c>
      <c r="C1447" s="30">
        <v>35</v>
      </c>
      <c r="D1447" s="30">
        <v>35</v>
      </c>
      <c r="E1447" s="30">
        <v>33</v>
      </c>
      <c r="F1447" s="30">
        <v>2</v>
      </c>
      <c r="G1447" s="32">
        <v>0</v>
      </c>
    </row>
    <row r="1448" spans="1:7" x14ac:dyDescent="0.25">
      <c r="A1448" s="29" t="s">
        <v>65</v>
      </c>
      <c r="B1448" s="30" t="s">
        <v>16</v>
      </c>
      <c r="C1448" s="30">
        <v>13</v>
      </c>
      <c r="D1448" s="30">
        <v>12</v>
      </c>
      <c r="E1448" s="30">
        <v>11</v>
      </c>
      <c r="F1448" s="30">
        <v>1</v>
      </c>
      <c r="G1448" s="32">
        <v>0</v>
      </c>
    </row>
    <row r="1449" spans="1:7" x14ac:dyDescent="0.25">
      <c r="A1449" s="31" t="s">
        <v>66</v>
      </c>
      <c r="B1449" s="28" t="s">
        <v>16</v>
      </c>
      <c r="C1449" s="28">
        <v>52</v>
      </c>
      <c r="D1449" s="28">
        <v>52</v>
      </c>
      <c r="E1449" s="28">
        <v>49</v>
      </c>
      <c r="F1449" s="28">
        <v>3</v>
      </c>
      <c r="G1449" s="33">
        <v>0</v>
      </c>
    </row>
    <row r="1450" spans="1:7" x14ac:dyDescent="0.25">
      <c r="A1450" s="29" t="s">
        <v>34</v>
      </c>
      <c r="B1450" s="30" t="s">
        <v>16</v>
      </c>
      <c r="C1450" s="30">
        <v>14</v>
      </c>
      <c r="D1450" s="30">
        <v>14</v>
      </c>
      <c r="E1450" s="30">
        <v>11</v>
      </c>
      <c r="F1450" s="30">
        <v>3</v>
      </c>
      <c r="G1450" s="32">
        <v>0</v>
      </c>
    </row>
    <row r="1451" spans="1:7" x14ac:dyDescent="0.25">
      <c r="A1451" s="29" t="s">
        <v>67</v>
      </c>
      <c r="B1451" s="30" t="s">
        <v>16</v>
      </c>
      <c r="C1451" s="30">
        <v>16</v>
      </c>
      <c r="D1451" s="30">
        <v>16</v>
      </c>
      <c r="E1451" s="30">
        <v>15</v>
      </c>
      <c r="F1451" s="30">
        <v>1</v>
      </c>
      <c r="G1451" s="32">
        <v>0</v>
      </c>
    </row>
    <row r="1452" spans="1:7" x14ac:dyDescent="0.25">
      <c r="A1452" s="29" t="s">
        <v>35</v>
      </c>
      <c r="B1452" s="30" t="s">
        <v>16</v>
      </c>
      <c r="C1452" s="30">
        <v>44</v>
      </c>
      <c r="D1452" s="30">
        <v>42</v>
      </c>
      <c r="E1452" s="30">
        <v>33</v>
      </c>
      <c r="F1452" s="30">
        <v>9</v>
      </c>
      <c r="G1452" s="32">
        <v>1</v>
      </c>
    </row>
    <row r="1453" spans="1:7" x14ac:dyDescent="0.25">
      <c r="A1453" s="31" t="s">
        <v>178</v>
      </c>
      <c r="B1453" s="28" t="s">
        <v>16</v>
      </c>
      <c r="C1453" s="28">
        <v>4</v>
      </c>
      <c r="D1453" s="28">
        <v>3</v>
      </c>
      <c r="E1453" s="28">
        <v>3</v>
      </c>
      <c r="F1453" s="28">
        <v>0</v>
      </c>
      <c r="G1453" s="33">
        <v>0</v>
      </c>
    </row>
    <row r="1454" spans="1:7" x14ac:dyDescent="0.25">
      <c r="A1454" s="29" t="s">
        <v>68</v>
      </c>
      <c r="B1454" s="30" t="s">
        <v>16</v>
      </c>
      <c r="C1454" s="30">
        <v>7</v>
      </c>
      <c r="D1454" s="30">
        <v>7</v>
      </c>
      <c r="E1454" s="30">
        <v>4</v>
      </c>
      <c r="F1454" s="30">
        <v>3</v>
      </c>
      <c r="G1454" s="32">
        <v>0</v>
      </c>
    </row>
    <row r="1455" spans="1:7" x14ac:dyDescent="0.25">
      <c r="A1455" s="31" t="s">
        <v>36</v>
      </c>
      <c r="B1455" s="28" t="s">
        <v>16</v>
      </c>
      <c r="C1455" s="28">
        <v>46</v>
      </c>
      <c r="D1455" s="28">
        <v>46</v>
      </c>
      <c r="E1455" s="28">
        <v>39</v>
      </c>
      <c r="F1455" s="28">
        <v>7</v>
      </c>
      <c r="G1455" s="33">
        <v>0</v>
      </c>
    </row>
    <row r="1456" spans="1:7" x14ac:dyDescent="0.25">
      <c r="A1456" s="31" t="s">
        <v>137</v>
      </c>
      <c r="B1456" s="28" t="s">
        <v>16</v>
      </c>
      <c r="C1456" s="28">
        <v>6</v>
      </c>
      <c r="D1456" s="28">
        <v>6</v>
      </c>
      <c r="E1456" s="28">
        <v>5</v>
      </c>
      <c r="F1456" s="28">
        <v>1</v>
      </c>
      <c r="G1456" s="33">
        <v>0</v>
      </c>
    </row>
    <row r="1457" spans="1:7" x14ac:dyDescent="0.25">
      <c r="A1457" s="29" t="s">
        <v>175</v>
      </c>
      <c r="B1457" s="30" t="s">
        <v>16</v>
      </c>
      <c r="C1457" s="30">
        <v>27</v>
      </c>
      <c r="D1457" s="30">
        <v>27</v>
      </c>
      <c r="E1457" s="30">
        <v>23</v>
      </c>
      <c r="F1457" s="30">
        <v>4</v>
      </c>
      <c r="G1457" s="32">
        <v>0</v>
      </c>
    </row>
    <row r="1458" spans="1:7" x14ac:dyDescent="0.25">
      <c r="A1458" s="31" t="s">
        <v>37</v>
      </c>
      <c r="B1458" s="28" t="s">
        <v>16</v>
      </c>
      <c r="C1458" s="28">
        <v>33</v>
      </c>
      <c r="D1458" s="28">
        <v>31</v>
      </c>
      <c r="E1458" s="28">
        <v>30</v>
      </c>
      <c r="F1458" s="28">
        <v>1</v>
      </c>
      <c r="G1458" s="33">
        <v>0</v>
      </c>
    </row>
    <row r="1459" spans="1:7" x14ac:dyDescent="0.25">
      <c r="A1459" s="29" t="s">
        <v>69</v>
      </c>
      <c r="B1459" s="30" t="s">
        <v>16</v>
      </c>
      <c r="C1459" s="30">
        <v>43</v>
      </c>
      <c r="D1459" s="30">
        <v>43</v>
      </c>
      <c r="E1459" s="30">
        <v>41</v>
      </c>
      <c r="F1459" s="30">
        <v>2</v>
      </c>
      <c r="G1459" s="32">
        <v>0</v>
      </c>
    </row>
    <row r="1460" spans="1:7" x14ac:dyDescent="0.25">
      <c r="A1460" s="29" t="s">
        <v>70</v>
      </c>
      <c r="B1460" s="30" t="s">
        <v>16</v>
      </c>
      <c r="C1460" s="30">
        <v>14</v>
      </c>
      <c r="D1460" s="30">
        <v>14</v>
      </c>
      <c r="E1460" s="30">
        <v>13</v>
      </c>
      <c r="F1460" s="30">
        <v>1</v>
      </c>
      <c r="G1460" s="32">
        <v>0</v>
      </c>
    </row>
    <row r="1461" spans="1:7" x14ac:dyDescent="0.25">
      <c r="A1461" s="29" t="s">
        <v>38</v>
      </c>
      <c r="B1461" s="30" t="s">
        <v>16</v>
      </c>
      <c r="C1461" s="30">
        <v>5</v>
      </c>
      <c r="D1461" s="30">
        <v>5</v>
      </c>
      <c r="E1461" s="30">
        <v>3</v>
      </c>
      <c r="F1461" s="30">
        <v>2</v>
      </c>
      <c r="G1461" s="32">
        <v>0</v>
      </c>
    </row>
    <row r="1462" spans="1:7" x14ac:dyDescent="0.25">
      <c r="A1462" s="29" t="s">
        <v>71</v>
      </c>
      <c r="B1462" s="30" t="s">
        <v>16</v>
      </c>
      <c r="C1462" s="30">
        <v>20</v>
      </c>
      <c r="D1462" s="30">
        <v>17</v>
      </c>
      <c r="E1462" s="30">
        <v>16</v>
      </c>
      <c r="F1462" s="30">
        <v>1</v>
      </c>
      <c r="G1462" s="32">
        <v>0</v>
      </c>
    </row>
    <row r="1463" spans="1:7" x14ac:dyDescent="0.25">
      <c r="A1463" s="31" t="s">
        <v>72</v>
      </c>
      <c r="B1463" s="28" t="s">
        <v>16</v>
      </c>
      <c r="C1463" s="28">
        <v>11</v>
      </c>
      <c r="D1463" s="28">
        <v>11</v>
      </c>
      <c r="E1463" s="28">
        <v>11</v>
      </c>
      <c r="F1463" s="28">
        <v>0</v>
      </c>
      <c r="G1463" s="33">
        <v>0</v>
      </c>
    </row>
    <row r="1464" spans="1:7" x14ac:dyDescent="0.25">
      <c r="A1464" s="31" t="s">
        <v>73</v>
      </c>
      <c r="B1464" s="28" t="s">
        <v>16</v>
      </c>
      <c r="C1464" s="28">
        <v>53</v>
      </c>
      <c r="D1464" s="28">
        <v>51</v>
      </c>
      <c r="E1464" s="28">
        <v>46</v>
      </c>
      <c r="F1464" s="28">
        <v>5</v>
      </c>
      <c r="G1464" s="33">
        <v>0</v>
      </c>
    </row>
    <row r="1465" spans="1:7" x14ac:dyDescent="0.25">
      <c r="A1465" s="29" t="s">
        <v>74</v>
      </c>
      <c r="B1465" s="30" t="s">
        <v>16</v>
      </c>
      <c r="C1465" s="30">
        <v>13</v>
      </c>
      <c r="D1465" s="30">
        <v>13</v>
      </c>
      <c r="E1465" s="30">
        <v>13</v>
      </c>
      <c r="F1465" s="30">
        <v>0</v>
      </c>
      <c r="G1465" s="32">
        <v>0</v>
      </c>
    </row>
    <row r="1466" spans="1:7" x14ac:dyDescent="0.25">
      <c r="A1466" s="29" t="s">
        <v>138</v>
      </c>
      <c r="B1466" s="30" t="s">
        <v>16</v>
      </c>
      <c r="C1466" s="30">
        <v>70</v>
      </c>
      <c r="D1466" s="30">
        <v>68</v>
      </c>
      <c r="E1466" s="30">
        <v>61</v>
      </c>
      <c r="F1466" s="30">
        <v>7</v>
      </c>
      <c r="G1466" s="32">
        <v>1</v>
      </c>
    </row>
    <row r="1467" spans="1:7" x14ac:dyDescent="0.25">
      <c r="A1467" s="29" t="s">
        <v>75</v>
      </c>
      <c r="B1467" s="30" t="s">
        <v>16</v>
      </c>
      <c r="C1467" s="30">
        <v>5</v>
      </c>
      <c r="D1467" s="30">
        <v>5</v>
      </c>
      <c r="E1467" s="30">
        <v>4</v>
      </c>
      <c r="F1467" s="30">
        <v>1</v>
      </c>
      <c r="G1467" s="32">
        <v>0</v>
      </c>
    </row>
    <row r="1468" spans="1:7" x14ac:dyDescent="0.25">
      <c r="A1468" s="29" t="s">
        <v>76</v>
      </c>
      <c r="B1468" s="30" t="s">
        <v>16</v>
      </c>
      <c r="C1468" s="30">
        <v>18</v>
      </c>
      <c r="D1468" s="30">
        <v>18</v>
      </c>
      <c r="E1468" s="30">
        <v>13</v>
      </c>
      <c r="F1468" s="30">
        <v>5</v>
      </c>
      <c r="G1468" s="32">
        <v>0</v>
      </c>
    </row>
    <row r="1469" spans="1:7" x14ac:dyDescent="0.25">
      <c r="A1469" s="31" t="s">
        <v>77</v>
      </c>
      <c r="B1469" s="28" t="s">
        <v>16</v>
      </c>
      <c r="C1469" s="28">
        <v>23</v>
      </c>
      <c r="D1469" s="28">
        <v>23</v>
      </c>
      <c r="E1469" s="28">
        <v>13</v>
      </c>
      <c r="F1469" s="28">
        <v>10</v>
      </c>
      <c r="G1469" s="33">
        <v>0</v>
      </c>
    </row>
    <row r="1470" spans="1:7" x14ac:dyDescent="0.25">
      <c r="A1470" s="29" t="s">
        <v>139</v>
      </c>
      <c r="B1470" s="30" t="s">
        <v>16</v>
      </c>
      <c r="C1470" s="30">
        <v>17</v>
      </c>
      <c r="D1470" s="30">
        <v>15</v>
      </c>
      <c r="E1470" s="30">
        <v>11</v>
      </c>
      <c r="F1470" s="30">
        <v>4</v>
      </c>
      <c r="G1470" s="32">
        <v>0</v>
      </c>
    </row>
    <row r="1471" spans="1:7" x14ac:dyDescent="0.25">
      <c r="A1471" s="31" t="s">
        <v>78</v>
      </c>
      <c r="B1471" s="28" t="s">
        <v>16</v>
      </c>
      <c r="C1471" s="28">
        <v>71</v>
      </c>
      <c r="D1471" s="28">
        <v>71</v>
      </c>
      <c r="E1471" s="28">
        <v>69</v>
      </c>
      <c r="F1471" s="28">
        <v>2</v>
      </c>
      <c r="G1471" s="33">
        <v>0</v>
      </c>
    </row>
    <row r="1472" spans="1:7" x14ac:dyDescent="0.25">
      <c r="A1472" s="31" t="s">
        <v>79</v>
      </c>
      <c r="B1472" s="28" t="s">
        <v>16</v>
      </c>
      <c r="C1472" s="28">
        <v>20</v>
      </c>
      <c r="D1472" s="28">
        <v>20</v>
      </c>
      <c r="E1472" s="28">
        <v>18</v>
      </c>
      <c r="F1472" s="28">
        <v>2</v>
      </c>
      <c r="G1472" s="33">
        <v>0</v>
      </c>
    </row>
    <row r="1473" spans="1:7" x14ac:dyDescent="0.25">
      <c r="A1473" s="29" t="s">
        <v>39</v>
      </c>
      <c r="B1473" s="30" t="s">
        <v>16</v>
      </c>
      <c r="C1473" s="30">
        <v>41</v>
      </c>
      <c r="D1473" s="30">
        <v>41</v>
      </c>
      <c r="E1473" s="30">
        <v>33</v>
      </c>
      <c r="F1473" s="30">
        <v>8</v>
      </c>
      <c r="G1473" s="32">
        <v>0</v>
      </c>
    </row>
    <row r="1474" spans="1:7" x14ac:dyDescent="0.25">
      <c r="A1474" s="29" t="s">
        <v>80</v>
      </c>
      <c r="B1474" s="30" t="s">
        <v>16</v>
      </c>
      <c r="C1474" s="30">
        <v>43</v>
      </c>
      <c r="D1474" s="30">
        <v>42</v>
      </c>
      <c r="E1474" s="30">
        <v>39</v>
      </c>
      <c r="F1474" s="30">
        <v>3</v>
      </c>
      <c r="G1474" s="32">
        <v>0</v>
      </c>
    </row>
    <row r="1475" spans="1:7" x14ac:dyDescent="0.25">
      <c r="A1475" s="31" t="s">
        <v>140</v>
      </c>
      <c r="B1475" s="28" t="s">
        <v>16</v>
      </c>
      <c r="C1475" s="28">
        <v>9</v>
      </c>
      <c r="D1475" s="28">
        <v>9</v>
      </c>
      <c r="E1475" s="28">
        <v>7</v>
      </c>
      <c r="F1475" s="28">
        <v>2</v>
      </c>
      <c r="G1475" s="33">
        <v>0</v>
      </c>
    </row>
    <row r="1476" spans="1:7" x14ac:dyDescent="0.25">
      <c r="A1476" s="31" t="s">
        <v>81</v>
      </c>
      <c r="B1476" s="28" t="s">
        <v>16</v>
      </c>
      <c r="C1476" s="28">
        <v>4</v>
      </c>
      <c r="D1476" s="28">
        <v>4</v>
      </c>
      <c r="E1476" s="28">
        <v>4</v>
      </c>
      <c r="F1476" s="28">
        <v>0</v>
      </c>
      <c r="G1476" s="33">
        <v>0</v>
      </c>
    </row>
    <row r="1477" spans="1:7" x14ac:dyDescent="0.25">
      <c r="A1477" s="29" t="s">
        <v>82</v>
      </c>
      <c r="B1477" s="30" t="s">
        <v>16</v>
      </c>
      <c r="C1477" s="30">
        <v>50</v>
      </c>
      <c r="D1477" s="30">
        <v>50</v>
      </c>
      <c r="E1477" s="30">
        <v>45</v>
      </c>
      <c r="F1477" s="30">
        <v>5</v>
      </c>
      <c r="G1477" s="32">
        <v>0</v>
      </c>
    </row>
    <row r="1478" spans="1:7" x14ac:dyDescent="0.25">
      <c r="A1478" s="31" t="s">
        <v>141</v>
      </c>
      <c r="B1478" s="28" t="s">
        <v>16</v>
      </c>
      <c r="C1478" s="28">
        <v>66</v>
      </c>
      <c r="D1478" s="28">
        <v>66</v>
      </c>
      <c r="E1478" s="28">
        <v>54</v>
      </c>
      <c r="F1478" s="28">
        <v>12</v>
      </c>
      <c r="G1478" s="33">
        <v>0</v>
      </c>
    </row>
    <row r="1479" spans="1:7" x14ac:dyDescent="0.25">
      <c r="A1479" s="29" t="s">
        <v>83</v>
      </c>
      <c r="B1479" s="30" t="s">
        <v>16</v>
      </c>
      <c r="C1479" s="30">
        <v>33</v>
      </c>
      <c r="D1479" s="30">
        <v>32</v>
      </c>
      <c r="E1479" s="30">
        <v>26</v>
      </c>
      <c r="F1479" s="30">
        <v>6</v>
      </c>
      <c r="G1479" s="32">
        <v>0</v>
      </c>
    </row>
    <row r="1480" spans="1:7" x14ac:dyDescent="0.25">
      <c r="A1480" s="31" t="s">
        <v>85</v>
      </c>
      <c r="B1480" s="28" t="s">
        <v>16</v>
      </c>
      <c r="C1480" s="28">
        <v>8</v>
      </c>
      <c r="D1480" s="28">
        <v>8</v>
      </c>
      <c r="E1480" s="28">
        <v>8</v>
      </c>
      <c r="F1480" s="28">
        <v>0</v>
      </c>
      <c r="G1480" s="33">
        <v>0</v>
      </c>
    </row>
    <row r="1481" spans="1:7" x14ac:dyDescent="0.25">
      <c r="A1481" s="29" t="s">
        <v>171</v>
      </c>
      <c r="B1481" s="30" t="s">
        <v>16</v>
      </c>
      <c r="C1481" s="30">
        <v>59</v>
      </c>
      <c r="D1481" s="30">
        <v>58</v>
      </c>
      <c r="E1481" s="30">
        <v>39</v>
      </c>
      <c r="F1481" s="30">
        <v>19</v>
      </c>
      <c r="G1481" s="32">
        <v>0</v>
      </c>
    </row>
    <row r="1482" spans="1:7" x14ac:dyDescent="0.25">
      <c r="A1482" s="31" t="s">
        <v>86</v>
      </c>
      <c r="B1482" s="28" t="s">
        <v>16</v>
      </c>
      <c r="C1482" s="28">
        <v>34</v>
      </c>
      <c r="D1482" s="28">
        <v>34</v>
      </c>
      <c r="E1482" s="28">
        <v>24</v>
      </c>
      <c r="F1482" s="28">
        <v>10</v>
      </c>
      <c r="G1482" s="33">
        <v>0</v>
      </c>
    </row>
    <row r="1483" spans="1:7" x14ac:dyDescent="0.25">
      <c r="A1483" s="29" t="s">
        <v>87</v>
      </c>
      <c r="B1483" s="30" t="s">
        <v>16</v>
      </c>
      <c r="C1483" s="30">
        <v>4</v>
      </c>
      <c r="D1483" s="30">
        <v>4</v>
      </c>
      <c r="E1483" s="30">
        <v>4</v>
      </c>
      <c r="F1483" s="30">
        <v>0</v>
      </c>
      <c r="G1483" s="32">
        <v>0</v>
      </c>
    </row>
    <row r="1484" spans="1:7" x14ac:dyDescent="0.25">
      <c r="A1484" s="31" t="s">
        <v>88</v>
      </c>
      <c r="B1484" s="28" t="s">
        <v>16</v>
      </c>
      <c r="C1484" s="28">
        <v>16</v>
      </c>
      <c r="D1484" s="28">
        <v>16</v>
      </c>
      <c r="E1484" s="28">
        <v>16</v>
      </c>
      <c r="F1484" s="28">
        <v>0</v>
      </c>
      <c r="G1484" s="33">
        <v>0</v>
      </c>
    </row>
    <row r="1485" spans="1:7" x14ac:dyDescent="0.25">
      <c r="A1485" s="29" t="s">
        <v>89</v>
      </c>
      <c r="B1485" s="30" t="s">
        <v>16</v>
      </c>
      <c r="C1485" s="30">
        <v>6</v>
      </c>
      <c r="D1485" s="30">
        <v>6</v>
      </c>
      <c r="E1485" s="30">
        <v>4</v>
      </c>
      <c r="F1485" s="30">
        <v>2</v>
      </c>
      <c r="G1485" s="32">
        <v>0</v>
      </c>
    </row>
    <row r="1486" spans="1:7" x14ac:dyDescent="0.25">
      <c r="A1486" s="31" t="s">
        <v>142</v>
      </c>
      <c r="B1486" s="28" t="s">
        <v>16</v>
      </c>
      <c r="C1486" s="28">
        <v>22</v>
      </c>
      <c r="D1486" s="28">
        <v>22</v>
      </c>
      <c r="E1486" s="28">
        <v>21</v>
      </c>
      <c r="F1486" s="28">
        <v>1</v>
      </c>
      <c r="G1486" s="33">
        <v>0</v>
      </c>
    </row>
    <row r="1487" spans="1:7" x14ac:dyDescent="0.25">
      <c r="A1487" s="29" t="s">
        <v>143</v>
      </c>
      <c r="B1487" s="30" t="s">
        <v>16</v>
      </c>
      <c r="C1487" s="30">
        <v>8</v>
      </c>
      <c r="D1487" s="30">
        <v>8</v>
      </c>
      <c r="E1487" s="30">
        <v>8</v>
      </c>
      <c r="F1487" s="30">
        <v>0</v>
      </c>
      <c r="G1487" s="32">
        <v>0</v>
      </c>
    </row>
    <row r="1488" spans="1:7" x14ac:dyDescent="0.25">
      <c r="A1488" s="31" t="s">
        <v>144</v>
      </c>
      <c r="B1488" s="28" t="s">
        <v>16</v>
      </c>
      <c r="C1488" s="28">
        <v>9</v>
      </c>
      <c r="D1488" s="28">
        <v>9</v>
      </c>
      <c r="E1488" s="28">
        <v>9</v>
      </c>
      <c r="F1488" s="28">
        <v>0</v>
      </c>
      <c r="G1488" s="33">
        <v>0</v>
      </c>
    </row>
    <row r="1489" spans="1:7" x14ac:dyDescent="0.25">
      <c r="A1489" s="29" t="s">
        <v>90</v>
      </c>
      <c r="B1489" s="30" t="s">
        <v>16</v>
      </c>
      <c r="C1489" s="30">
        <v>13</v>
      </c>
      <c r="D1489" s="30">
        <v>13</v>
      </c>
      <c r="E1489" s="30">
        <v>11</v>
      </c>
      <c r="F1489" s="30">
        <v>2</v>
      </c>
      <c r="G1489" s="32">
        <v>0</v>
      </c>
    </row>
    <row r="1490" spans="1:7" x14ac:dyDescent="0.25">
      <c r="A1490" s="29" t="s">
        <v>40</v>
      </c>
      <c r="B1490" s="30" t="s">
        <v>16</v>
      </c>
      <c r="C1490" s="30">
        <v>13</v>
      </c>
      <c r="D1490" s="30">
        <v>12</v>
      </c>
      <c r="E1490" s="30">
        <v>12</v>
      </c>
      <c r="F1490" s="30">
        <v>0</v>
      </c>
      <c r="G1490" s="32">
        <v>0</v>
      </c>
    </row>
    <row r="1491" spans="1:7" x14ac:dyDescent="0.25">
      <c r="A1491" s="29" t="s">
        <v>91</v>
      </c>
      <c r="B1491" s="30" t="s">
        <v>16</v>
      </c>
      <c r="C1491" s="30">
        <v>32</v>
      </c>
      <c r="D1491" s="30">
        <v>32</v>
      </c>
      <c r="E1491" s="30">
        <v>29</v>
      </c>
      <c r="F1491" s="30">
        <v>3</v>
      </c>
      <c r="G1491" s="32">
        <v>0</v>
      </c>
    </row>
    <row r="1492" spans="1:7" x14ac:dyDescent="0.25">
      <c r="A1492" s="29" t="s">
        <v>145</v>
      </c>
      <c r="B1492" s="30" t="s">
        <v>16</v>
      </c>
      <c r="C1492" s="30">
        <v>23</v>
      </c>
      <c r="D1492" s="30">
        <v>23</v>
      </c>
      <c r="E1492" s="30">
        <v>22</v>
      </c>
      <c r="F1492" s="30">
        <v>1</v>
      </c>
      <c r="G1492" s="32">
        <v>0</v>
      </c>
    </row>
    <row r="1493" spans="1:7" x14ac:dyDescent="0.25">
      <c r="A1493" s="29" t="s">
        <v>92</v>
      </c>
      <c r="B1493" s="30" t="s">
        <v>16</v>
      </c>
      <c r="C1493" s="30">
        <v>43</v>
      </c>
      <c r="D1493" s="30">
        <v>24</v>
      </c>
      <c r="E1493" s="30">
        <v>24</v>
      </c>
      <c r="F1493" s="30">
        <v>0</v>
      </c>
      <c r="G1493" s="32">
        <v>0</v>
      </c>
    </row>
    <row r="1494" spans="1:7" x14ac:dyDescent="0.25">
      <c r="A1494" s="31" t="s">
        <v>93</v>
      </c>
      <c r="B1494" s="28" t="s">
        <v>16</v>
      </c>
      <c r="C1494" s="28">
        <v>53</v>
      </c>
      <c r="D1494" s="28">
        <v>37</v>
      </c>
      <c r="E1494" s="28">
        <v>33</v>
      </c>
      <c r="F1494" s="28">
        <v>4</v>
      </c>
      <c r="G1494" s="33">
        <v>0</v>
      </c>
    </row>
    <row r="1495" spans="1:7" x14ac:dyDescent="0.25">
      <c r="A1495" s="31" t="s">
        <v>94</v>
      </c>
      <c r="B1495" s="28" t="s">
        <v>16</v>
      </c>
      <c r="C1495" s="28">
        <v>12</v>
      </c>
      <c r="D1495" s="28">
        <v>12</v>
      </c>
      <c r="E1495" s="28">
        <v>8</v>
      </c>
      <c r="F1495" s="28">
        <v>4</v>
      </c>
      <c r="G1495" s="33">
        <v>0</v>
      </c>
    </row>
    <row r="1496" spans="1:7" x14ac:dyDescent="0.25">
      <c r="A1496" s="31" t="s">
        <v>95</v>
      </c>
      <c r="B1496" s="28" t="s">
        <v>16</v>
      </c>
      <c r="C1496" s="28">
        <v>28</v>
      </c>
      <c r="D1496" s="28">
        <v>25</v>
      </c>
      <c r="E1496" s="28">
        <v>24</v>
      </c>
      <c r="F1496" s="28">
        <v>1</v>
      </c>
      <c r="G1496" s="33">
        <v>0</v>
      </c>
    </row>
    <row r="1497" spans="1:7" x14ac:dyDescent="0.25">
      <c r="A1497" s="29" t="s">
        <v>96</v>
      </c>
      <c r="B1497" s="30" t="s">
        <v>16</v>
      </c>
      <c r="C1497" s="30">
        <v>14</v>
      </c>
      <c r="D1497" s="30">
        <v>14</v>
      </c>
      <c r="E1497" s="30">
        <v>13</v>
      </c>
      <c r="F1497" s="30">
        <v>1</v>
      </c>
      <c r="G1497" s="32">
        <v>0</v>
      </c>
    </row>
    <row r="1498" spans="1:7" x14ac:dyDescent="0.25">
      <c r="A1498" s="29" t="s">
        <v>97</v>
      </c>
      <c r="B1498" s="30" t="s">
        <v>16</v>
      </c>
      <c r="C1498" s="30">
        <v>34</v>
      </c>
      <c r="D1498" s="30">
        <v>34</v>
      </c>
      <c r="E1498" s="30">
        <v>29</v>
      </c>
      <c r="F1498" s="30">
        <v>5</v>
      </c>
      <c r="G1498" s="32">
        <v>0</v>
      </c>
    </row>
    <row r="1499" spans="1:7" x14ac:dyDescent="0.25">
      <c r="A1499" s="29" t="s">
        <v>98</v>
      </c>
      <c r="B1499" s="30" t="s">
        <v>16</v>
      </c>
      <c r="C1499" s="30">
        <v>13</v>
      </c>
      <c r="D1499" s="30">
        <v>13</v>
      </c>
      <c r="E1499" s="30">
        <v>10</v>
      </c>
      <c r="F1499" s="30">
        <v>3</v>
      </c>
      <c r="G1499" s="32">
        <v>0</v>
      </c>
    </row>
    <row r="1500" spans="1:7" x14ac:dyDescent="0.25">
      <c r="A1500" s="31" t="s">
        <v>41</v>
      </c>
      <c r="B1500" s="28" t="s">
        <v>16</v>
      </c>
      <c r="C1500" s="28">
        <v>7</v>
      </c>
      <c r="D1500" s="28">
        <v>7</v>
      </c>
      <c r="E1500" s="28">
        <v>7</v>
      </c>
      <c r="F1500" s="28">
        <v>0</v>
      </c>
      <c r="G1500" s="33">
        <v>0</v>
      </c>
    </row>
    <row r="1501" spans="1:7" x14ac:dyDescent="0.25">
      <c r="A1501" s="31" t="s">
        <v>99</v>
      </c>
      <c r="B1501" s="28" t="s">
        <v>16</v>
      </c>
      <c r="C1501" s="28">
        <v>9</v>
      </c>
      <c r="D1501" s="28">
        <v>9</v>
      </c>
      <c r="E1501" s="28">
        <v>9</v>
      </c>
      <c r="F1501" s="28">
        <v>0</v>
      </c>
      <c r="G1501" s="33">
        <v>0</v>
      </c>
    </row>
    <row r="1502" spans="1:7" x14ac:dyDescent="0.25">
      <c r="A1502" s="31" t="s">
        <v>42</v>
      </c>
      <c r="B1502" s="28" t="s">
        <v>16</v>
      </c>
      <c r="C1502" s="28">
        <v>41</v>
      </c>
      <c r="D1502" s="28">
        <v>40</v>
      </c>
      <c r="E1502" s="28">
        <v>31</v>
      </c>
      <c r="F1502" s="28">
        <v>9</v>
      </c>
      <c r="G1502" s="33">
        <v>0</v>
      </c>
    </row>
    <row r="1503" spans="1:7" x14ac:dyDescent="0.25">
      <c r="A1503" s="29" t="s">
        <v>100</v>
      </c>
      <c r="B1503" s="30" t="s">
        <v>16</v>
      </c>
      <c r="C1503" s="30">
        <v>1</v>
      </c>
      <c r="D1503" s="30">
        <v>1</v>
      </c>
      <c r="E1503" s="30">
        <v>1</v>
      </c>
      <c r="F1503" s="30">
        <v>0</v>
      </c>
      <c r="G1503" s="32">
        <v>0</v>
      </c>
    </row>
    <row r="1504" spans="1:7" x14ac:dyDescent="0.25">
      <c r="A1504" s="29" t="s">
        <v>101</v>
      </c>
      <c r="B1504" s="30" t="s">
        <v>16</v>
      </c>
      <c r="C1504" s="30">
        <v>42</v>
      </c>
      <c r="D1504" s="30">
        <v>41</v>
      </c>
      <c r="E1504" s="30">
        <v>32</v>
      </c>
      <c r="F1504" s="30">
        <v>9</v>
      </c>
      <c r="G1504" s="32">
        <v>0</v>
      </c>
    </row>
    <row r="1505" spans="1:7" x14ac:dyDescent="0.25">
      <c r="A1505" s="31" t="s">
        <v>43</v>
      </c>
      <c r="B1505" s="28" t="s">
        <v>16</v>
      </c>
      <c r="C1505" s="28">
        <v>14</v>
      </c>
      <c r="D1505" s="28">
        <v>14</v>
      </c>
      <c r="E1505" s="28">
        <v>13</v>
      </c>
      <c r="F1505" s="28">
        <v>1</v>
      </c>
      <c r="G1505" s="33">
        <v>0</v>
      </c>
    </row>
    <row r="1506" spans="1:7" x14ac:dyDescent="0.25">
      <c r="A1506" s="29" t="s">
        <v>146</v>
      </c>
      <c r="B1506" s="30" t="s">
        <v>16</v>
      </c>
      <c r="C1506" s="30">
        <v>3</v>
      </c>
      <c r="D1506" s="30">
        <v>3</v>
      </c>
      <c r="E1506" s="30">
        <v>3</v>
      </c>
      <c r="F1506" s="30">
        <v>0</v>
      </c>
      <c r="G1506" s="32">
        <v>0</v>
      </c>
    </row>
    <row r="1507" spans="1:7" x14ac:dyDescent="0.25">
      <c r="A1507" s="29" t="s">
        <v>102</v>
      </c>
      <c r="B1507" s="30" t="s">
        <v>16</v>
      </c>
      <c r="C1507" s="30">
        <v>10</v>
      </c>
      <c r="D1507" s="30">
        <v>10</v>
      </c>
      <c r="E1507" s="30">
        <v>10</v>
      </c>
      <c r="F1507" s="30">
        <v>0</v>
      </c>
      <c r="G1507" s="32">
        <v>0</v>
      </c>
    </row>
    <row r="1508" spans="1:7" x14ac:dyDescent="0.25">
      <c r="A1508" s="29" t="s">
        <v>103</v>
      </c>
      <c r="B1508" s="30" t="s">
        <v>16</v>
      </c>
      <c r="C1508" s="30">
        <v>38</v>
      </c>
      <c r="D1508" s="30">
        <v>38</v>
      </c>
      <c r="E1508" s="30">
        <v>26</v>
      </c>
      <c r="F1508" s="30">
        <v>12</v>
      </c>
      <c r="G1508" s="32">
        <v>0</v>
      </c>
    </row>
    <row r="1509" spans="1:7" x14ac:dyDescent="0.25">
      <c r="A1509" s="29" t="s">
        <v>104</v>
      </c>
      <c r="B1509" s="30" t="s">
        <v>16</v>
      </c>
      <c r="C1509" s="30">
        <v>12</v>
      </c>
      <c r="D1509" s="30">
        <v>12</v>
      </c>
      <c r="E1509" s="30">
        <v>12</v>
      </c>
      <c r="F1509" s="30">
        <v>0</v>
      </c>
      <c r="G1509" s="32">
        <v>0</v>
      </c>
    </row>
    <row r="1510" spans="1:7" x14ac:dyDescent="0.25">
      <c r="A1510" s="29" t="s">
        <v>105</v>
      </c>
      <c r="B1510" s="30" t="s">
        <v>16</v>
      </c>
      <c r="C1510" s="30">
        <v>10</v>
      </c>
      <c r="D1510" s="30">
        <v>9</v>
      </c>
      <c r="E1510" s="30">
        <v>6</v>
      </c>
      <c r="F1510" s="30">
        <v>3</v>
      </c>
      <c r="G1510" s="32">
        <v>0</v>
      </c>
    </row>
    <row r="1511" spans="1:7" x14ac:dyDescent="0.25">
      <c r="A1511" s="31" t="s">
        <v>106</v>
      </c>
      <c r="B1511" s="28" t="s">
        <v>16</v>
      </c>
      <c r="C1511" s="28">
        <v>23</v>
      </c>
      <c r="D1511" s="28">
        <v>23</v>
      </c>
      <c r="E1511" s="28">
        <v>23</v>
      </c>
      <c r="F1511" s="28">
        <v>0</v>
      </c>
      <c r="G1511" s="33">
        <v>0</v>
      </c>
    </row>
    <row r="1512" spans="1:7" x14ac:dyDescent="0.25">
      <c r="A1512" s="29" t="s">
        <v>147</v>
      </c>
      <c r="B1512" s="30" t="s">
        <v>16</v>
      </c>
      <c r="C1512" s="30">
        <v>10</v>
      </c>
      <c r="D1512" s="30">
        <v>7</v>
      </c>
      <c r="E1512" s="30">
        <v>7</v>
      </c>
      <c r="F1512" s="30">
        <v>0</v>
      </c>
      <c r="G1512" s="32">
        <v>0</v>
      </c>
    </row>
    <row r="1513" spans="1:7" x14ac:dyDescent="0.25">
      <c r="A1513" s="31" t="s">
        <v>107</v>
      </c>
      <c r="B1513" s="28" t="s">
        <v>16</v>
      </c>
      <c r="C1513" s="28">
        <v>11</v>
      </c>
      <c r="D1513" s="28">
        <v>11</v>
      </c>
      <c r="E1513" s="28">
        <v>10</v>
      </c>
      <c r="F1513" s="28">
        <v>1</v>
      </c>
      <c r="G1513" s="33">
        <v>0</v>
      </c>
    </row>
    <row r="1514" spans="1:7" x14ac:dyDescent="0.25">
      <c r="A1514" s="31" t="s">
        <v>44</v>
      </c>
      <c r="B1514" s="28" t="s">
        <v>16</v>
      </c>
      <c r="C1514" s="28">
        <v>46</v>
      </c>
      <c r="D1514" s="28">
        <v>46</v>
      </c>
      <c r="E1514" s="28">
        <v>46</v>
      </c>
      <c r="F1514" s="28">
        <v>0</v>
      </c>
      <c r="G1514" s="33">
        <v>0</v>
      </c>
    </row>
    <row r="1515" spans="1:7" x14ac:dyDescent="0.25">
      <c r="A1515" s="31" t="s">
        <v>153</v>
      </c>
      <c r="B1515" s="28" t="s">
        <v>16</v>
      </c>
      <c r="C1515" s="28">
        <v>7</v>
      </c>
      <c r="D1515" s="28">
        <v>7</v>
      </c>
      <c r="E1515" s="28">
        <v>7</v>
      </c>
      <c r="F1515" s="28">
        <v>0</v>
      </c>
      <c r="G1515" s="33">
        <v>0</v>
      </c>
    </row>
    <row r="1516" spans="1:7" x14ac:dyDescent="0.25">
      <c r="A1516" s="31" t="s">
        <v>173</v>
      </c>
      <c r="B1516" s="28" t="s">
        <v>16</v>
      </c>
      <c r="C1516" s="28">
        <v>7</v>
      </c>
      <c r="D1516" s="28">
        <v>7</v>
      </c>
      <c r="E1516" s="28">
        <v>6</v>
      </c>
      <c r="F1516" s="28">
        <v>1</v>
      </c>
      <c r="G1516" s="33">
        <v>0</v>
      </c>
    </row>
    <row r="1517" spans="1:7" x14ac:dyDescent="0.25">
      <c r="A1517" s="29" t="s">
        <v>108</v>
      </c>
      <c r="B1517" s="30" t="s">
        <v>16</v>
      </c>
      <c r="C1517" s="30">
        <v>22</v>
      </c>
      <c r="D1517" s="30">
        <v>22</v>
      </c>
      <c r="E1517" s="30">
        <v>17</v>
      </c>
      <c r="F1517" s="30">
        <v>5</v>
      </c>
      <c r="G1517" s="32">
        <v>0</v>
      </c>
    </row>
    <row r="1518" spans="1:7" x14ac:dyDescent="0.25">
      <c r="A1518" s="29" t="s">
        <v>45</v>
      </c>
      <c r="B1518" s="30" t="s">
        <v>16</v>
      </c>
      <c r="C1518" s="30">
        <v>28</v>
      </c>
      <c r="D1518" s="30">
        <v>28</v>
      </c>
      <c r="E1518" s="30">
        <v>24</v>
      </c>
      <c r="F1518" s="30">
        <v>4</v>
      </c>
      <c r="G1518" s="32">
        <v>0</v>
      </c>
    </row>
    <row r="1519" spans="1:7" x14ac:dyDescent="0.25">
      <c r="A1519" s="31" t="s">
        <v>109</v>
      </c>
      <c r="B1519" s="28" t="s">
        <v>16</v>
      </c>
      <c r="C1519" s="28">
        <v>9</v>
      </c>
      <c r="D1519" s="28">
        <v>9</v>
      </c>
      <c r="E1519" s="28">
        <v>9</v>
      </c>
      <c r="F1519" s="28">
        <v>0</v>
      </c>
      <c r="G1519" s="33">
        <v>0</v>
      </c>
    </row>
    <row r="1520" spans="1:7" x14ac:dyDescent="0.25">
      <c r="A1520" s="29" t="s">
        <v>148</v>
      </c>
      <c r="B1520" s="30" t="s">
        <v>16</v>
      </c>
      <c r="C1520" s="30">
        <v>4</v>
      </c>
      <c r="D1520" s="30">
        <v>3</v>
      </c>
      <c r="E1520" s="30">
        <v>1</v>
      </c>
      <c r="F1520" s="30">
        <v>2</v>
      </c>
      <c r="G1520" s="32">
        <v>0</v>
      </c>
    </row>
    <row r="1521" spans="1:7" x14ac:dyDescent="0.25">
      <c r="A1521" s="29" t="s">
        <v>110</v>
      </c>
      <c r="B1521" s="30" t="s">
        <v>16</v>
      </c>
      <c r="C1521" s="30">
        <v>27</v>
      </c>
      <c r="D1521" s="30">
        <v>27</v>
      </c>
      <c r="E1521" s="30">
        <v>24</v>
      </c>
      <c r="F1521" s="30">
        <v>3</v>
      </c>
      <c r="G1521" s="32">
        <v>0</v>
      </c>
    </row>
    <row r="1522" spans="1:7" x14ac:dyDescent="0.25">
      <c r="A1522" s="31" t="s">
        <v>170</v>
      </c>
      <c r="B1522" s="28" t="s">
        <v>16</v>
      </c>
      <c r="C1522" s="28">
        <v>21</v>
      </c>
      <c r="D1522" s="28">
        <v>21</v>
      </c>
      <c r="E1522" s="28">
        <v>17</v>
      </c>
      <c r="F1522" s="28">
        <v>4</v>
      </c>
      <c r="G1522" s="33">
        <v>0</v>
      </c>
    </row>
    <row r="1523" spans="1:7" x14ac:dyDescent="0.25">
      <c r="A1523" s="29" t="s">
        <v>111</v>
      </c>
      <c r="B1523" s="30" t="s">
        <v>16</v>
      </c>
      <c r="C1523" s="30">
        <v>14</v>
      </c>
      <c r="D1523" s="30">
        <v>14</v>
      </c>
      <c r="E1523" s="30">
        <v>14</v>
      </c>
      <c r="F1523" s="30">
        <v>0</v>
      </c>
      <c r="G1523" s="32">
        <v>0</v>
      </c>
    </row>
    <row r="1524" spans="1:7" x14ac:dyDescent="0.25">
      <c r="A1524" s="31" t="s">
        <v>112</v>
      </c>
      <c r="B1524" s="28" t="s">
        <v>16</v>
      </c>
      <c r="C1524" s="28">
        <v>1</v>
      </c>
      <c r="D1524" s="28">
        <v>0</v>
      </c>
      <c r="E1524" s="28">
        <v>0</v>
      </c>
      <c r="F1524" s="28">
        <v>0</v>
      </c>
      <c r="G1524" s="33">
        <v>0</v>
      </c>
    </row>
    <row r="1525" spans="1:7" x14ac:dyDescent="0.25">
      <c r="A1525" s="29" t="s">
        <v>113</v>
      </c>
      <c r="B1525" s="30" t="s">
        <v>16</v>
      </c>
      <c r="C1525" s="30">
        <v>35</v>
      </c>
      <c r="D1525" s="30">
        <v>34</v>
      </c>
      <c r="E1525" s="30">
        <v>29</v>
      </c>
      <c r="F1525" s="30">
        <v>5</v>
      </c>
      <c r="G1525" s="32">
        <v>0</v>
      </c>
    </row>
    <row r="1526" spans="1:7" x14ac:dyDescent="0.25">
      <c r="A1526" s="29" t="s">
        <v>165</v>
      </c>
      <c r="B1526" s="30" t="s">
        <v>16</v>
      </c>
      <c r="C1526" s="30">
        <v>93</v>
      </c>
      <c r="D1526" s="30">
        <v>93</v>
      </c>
      <c r="E1526" s="30">
        <v>84</v>
      </c>
      <c r="F1526" s="30">
        <v>9</v>
      </c>
      <c r="G1526" s="32">
        <v>0</v>
      </c>
    </row>
    <row r="1527" spans="1:7" x14ac:dyDescent="0.25">
      <c r="A1527" s="29" t="s">
        <v>114</v>
      </c>
      <c r="B1527" s="30" t="s">
        <v>16</v>
      </c>
      <c r="C1527" s="30">
        <v>4</v>
      </c>
      <c r="D1527" s="30">
        <v>4</v>
      </c>
      <c r="E1527" s="30">
        <v>4</v>
      </c>
      <c r="F1527" s="30">
        <v>0</v>
      </c>
      <c r="G1527" s="32">
        <v>0</v>
      </c>
    </row>
    <row r="1528" spans="1:7" x14ac:dyDescent="0.25">
      <c r="A1528" s="29" t="s">
        <v>46</v>
      </c>
      <c r="B1528" s="30" t="s">
        <v>16</v>
      </c>
      <c r="C1528" s="30">
        <v>46</v>
      </c>
      <c r="D1528" s="30">
        <v>46</v>
      </c>
      <c r="E1528" s="30">
        <v>27</v>
      </c>
      <c r="F1528" s="30">
        <v>19</v>
      </c>
      <c r="G1528" s="32">
        <v>0</v>
      </c>
    </row>
    <row r="1529" spans="1:7" x14ac:dyDescent="0.25">
      <c r="A1529" s="31" t="s">
        <v>115</v>
      </c>
      <c r="B1529" s="28" t="s">
        <v>16</v>
      </c>
      <c r="C1529" s="28">
        <v>14</v>
      </c>
      <c r="D1529" s="28">
        <v>14</v>
      </c>
      <c r="E1529" s="28">
        <v>10</v>
      </c>
      <c r="F1529" s="28">
        <v>4</v>
      </c>
      <c r="G1529" s="33">
        <v>0</v>
      </c>
    </row>
    <row r="1530" spans="1:7" x14ac:dyDescent="0.25">
      <c r="A1530" s="29" t="s">
        <v>163</v>
      </c>
      <c r="B1530" s="30" t="s">
        <v>16</v>
      </c>
      <c r="C1530" s="30">
        <v>18</v>
      </c>
      <c r="D1530" s="30">
        <v>18</v>
      </c>
      <c r="E1530" s="30">
        <v>17</v>
      </c>
      <c r="F1530" s="30">
        <v>1</v>
      </c>
      <c r="G1530" s="32">
        <v>0</v>
      </c>
    </row>
    <row r="1531" spans="1:7" x14ac:dyDescent="0.25">
      <c r="A1531" s="31" t="s">
        <v>116</v>
      </c>
      <c r="B1531" s="28" t="s">
        <v>16</v>
      </c>
      <c r="C1531" s="28">
        <v>34</v>
      </c>
      <c r="D1531" s="28">
        <v>34</v>
      </c>
      <c r="E1531" s="28">
        <v>19</v>
      </c>
      <c r="F1531" s="28">
        <v>15</v>
      </c>
      <c r="G1531" s="33">
        <v>0</v>
      </c>
    </row>
    <row r="1532" spans="1:7" x14ac:dyDescent="0.25">
      <c r="A1532" s="31" t="s">
        <v>117</v>
      </c>
      <c r="B1532" s="28" t="s">
        <v>16</v>
      </c>
      <c r="C1532" s="28">
        <v>21</v>
      </c>
      <c r="D1532" s="28">
        <v>21</v>
      </c>
      <c r="E1532" s="28">
        <v>16</v>
      </c>
      <c r="F1532" s="28">
        <v>5</v>
      </c>
      <c r="G1532" s="33">
        <v>0</v>
      </c>
    </row>
    <row r="1533" spans="1:7" x14ac:dyDescent="0.25">
      <c r="A1533" s="31" t="s">
        <v>118</v>
      </c>
      <c r="B1533" s="28" t="s">
        <v>16</v>
      </c>
      <c r="C1533" s="28">
        <v>29</v>
      </c>
      <c r="D1533" s="28">
        <v>29</v>
      </c>
      <c r="E1533" s="28">
        <v>25</v>
      </c>
      <c r="F1533" s="28">
        <v>4</v>
      </c>
      <c r="G1533" s="33">
        <v>0</v>
      </c>
    </row>
    <row r="1534" spans="1:7" x14ac:dyDescent="0.25">
      <c r="A1534" s="31" t="s">
        <v>149</v>
      </c>
      <c r="B1534" s="28" t="s">
        <v>16</v>
      </c>
      <c r="C1534" s="28">
        <v>17</v>
      </c>
      <c r="D1534" s="28">
        <v>16</v>
      </c>
      <c r="E1534" s="28">
        <v>13</v>
      </c>
      <c r="F1534" s="28">
        <v>3</v>
      </c>
      <c r="G1534" s="33">
        <v>0</v>
      </c>
    </row>
    <row r="1535" spans="1:7" x14ac:dyDescent="0.25">
      <c r="A1535" s="31" t="s">
        <v>150</v>
      </c>
      <c r="B1535" s="28" t="s">
        <v>16</v>
      </c>
      <c r="C1535" s="28">
        <v>8</v>
      </c>
      <c r="D1535" s="28">
        <v>8</v>
      </c>
      <c r="E1535" s="28">
        <v>7</v>
      </c>
      <c r="F1535" s="28">
        <v>1</v>
      </c>
      <c r="G1535" s="33">
        <v>0</v>
      </c>
    </row>
    <row r="1536" spans="1:7" x14ac:dyDescent="0.25">
      <c r="A1536" s="31" t="s">
        <v>119</v>
      </c>
      <c r="B1536" s="28" t="s">
        <v>16</v>
      </c>
      <c r="C1536" s="28">
        <v>10</v>
      </c>
      <c r="D1536" s="28">
        <v>10</v>
      </c>
      <c r="E1536" s="28">
        <v>10</v>
      </c>
      <c r="F1536" s="28">
        <v>0</v>
      </c>
      <c r="G1536" s="33">
        <v>0</v>
      </c>
    </row>
    <row r="1537" spans="1:7" x14ac:dyDescent="0.25">
      <c r="A1537" s="29" t="s">
        <v>120</v>
      </c>
      <c r="B1537" s="30" t="s">
        <v>16</v>
      </c>
      <c r="C1537" s="30">
        <v>63</v>
      </c>
      <c r="D1537" s="30">
        <v>63</v>
      </c>
      <c r="E1537" s="30">
        <v>59</v>
      </c>
      <c r="F1537" s="30">
        <v>4</v>
      </c>
      <c r="G1537" s="32">
        <v>0</v>
      </c>
    </row>
    <row r="1538" spans="1:7" x14ac:dyDescent="0.25">
      <c r="A1538" s="31" t="s">
        <v>121</v>
      </c>
      <c r="B1538" s="28" t="s">
        <v>16</v>
      </c>
      <c r="C1538" s="28">
        <v>3</v>
      </c>
      <c r="D1538" s="28">
        <v>3</v>
      </c>
      <c r="E1538" s="28">
        <v>3</v>
      </c>
      <c r="F1538" s="28">
        <v>0</v>
      </c>
      <c r="G1538" s="33">
        <v>0</v>
      </c>
    </row>
    <row r="1539" spans="1:7" x14ac:dyDescent="0.25">
      <c r="A1539" s="31" t="s">
        <v>164</v>
      </c>
      <c r="B1539" s="28" t="s">
        <v>16</v>
      </c>
      <c r="C1539" s="28">
        <v>61</v>
      </c>
      <c r="D1539" s="28">
        <v>61</v>
      </c>
      <c r="E1539" s="28">
        <v>47</v>
      </c>
      <c r="F1539" s="28">
        <v>14</v>
      </c>
      <c r="G1539" s="33">
        <v>0</v>
      </c>
    </row>
    <row r="1540" spans="1:7" x14ac:dyDescent="0.25">
      <c r="A1540" s="29" t="s">
        <v>166</v>
      </c>
      <c r="B1540" s="30" t="s">
        <v>16</v>
      </c>
      <c r="C1540" s="30">
        <v>96</v>
      </c>
      <c r="D1540" s="30">
        <v>96</v>
      </c>
      <c r="E1540" s="30">
        <v>87</v>
      </c>
      <c r="F1540" s="30">
        <v>9</v>
      </c>
      <c r="G1540" s="32">
        <v>0</v>
      </c>
    </row>
    <row r="1541" spans="1:7" x14ac:dyDescent="0.25">
      <c r="A1541" s="29" t="s">
        <v>122</v>
      </c>
      <c r="B1541" s="30" t="s">
        <v>16</v>
      </c>
      <c r="C1541" s="30">
        <v>6</v>
      </c>
      <c r="D1541" s="30">
        <v>6</v>
      </c>
      <c r="E1541" s="30">
        <v>4</v>
      </c>
      <c r="F1541" s="30">
        <v>2</v>
      </c>
      <c r="G1541" s="32">
        <v>0</v>
      </c>
    </row>
    <row r="1542" spans="1:7" x14ac:dyDescent="0.25">
      <c r="A1542" s="31" t="s">
        <v>123</v>
      </c>
      <c r="B1542" s="28" t="s">
        <v>16</v>
      </c>
      <c r="C1542" s="28">
        <v>25</v>
      </c>
      <c r="D1542" s="28">
        <v>25</v>
      </c>
      <c r="E1542" s="28">
        <v>25</v>
      </c>
      <c r="F1542" s="28">
        <v>0</v>
      </c>
      <c r="G1542" s="33">
        <v>0</v>
      </c>
    </row>
    <row r="1543" spans="1:7" x14ac:dyDescent="0.25">
      <c r="A1543" s="29" t="s">
        <v>124</v>
      </c>
      <c r="B1543" s="30" t="s">
        <v>16</v>
      </c>
      <c r="C1543" s="30">
        <v>16</v>
      </c>
      <c r="D1543" s="30">
        <v>16</v>
      </c>
      <c r="E1543" s="30">
        <v>12</v>
      </c>
      <c r="F1543" s="30">
        <v>4</v>
      </c>
      <c r="G1543" s="32">
        <v>0</v>
      </c>
    </row>
    <row r="1544" spans="1:7" x14ac:dyDescent="0.25">
      <c r="A1544" s="29" t="s">
        <v>125</v>
      </c>
      <c r="B1544" s="30" t="s">
        <v>16</v>
      </c>
      <c r="C1544" s="30">
        <v>7</v>
      </c>
      <c r="D1544" s="30">
        <v>7</v>
      </c>
      <c r="E1544" s="30">
        <v>5</v>
      </c>
      <c r="F1544" s="30">
        <v>2</v>
      </c>
      <c r="G1544" s="32">
        <v>0</v>
      </c>
    </row>
    <row r="1545" spans="1:7" x14ac:dyDescent="0.25">
      <c r="A1545" s="31" t="s">
        <v>126</v>
      </c>
      <c r="B1545" s="28" t="s">
        <v>16</v>
      </c>
      <c r="C1545" s="28">
        <v>12</v>
      </c>
      <c r="D1545" s="28">
        <v>12</v>
      </c>
      <c r="E1545" s="28">
        <v>7</v>
      </c>
      <c r="F1545" s="28">
        <v>5</v>
      </c>
      <c r="G1545" s="33">
        <v>0</v>
      </c>
    </row>
    <row r="1546" spans="1:7" x14ac:dyDescent="0.25">
      <c r="A1546" s="29" t="s">
        <v>127</v>
      </c>
      <c r="B1546" s="30" t="s">
        <v>16</v>
      </c>
      <c r="C1546" s="30">
        <v>25</v>
      </c>
      <c r="D1546" s="30">
        <v>24</v>
      </c>
      <c r="E1546" s="30">
        <v>18</v>
      </c>
      <c r="F1546" s="30">
        <v>6</v>
      </c>
      <c r="G1546" s="32">
        <v>0</v>
      </c>
    </row>
    <row r="1547" spans="1:7" x14ac:dyDescent="0.25">
      <c r="A1547" s="31" t="s">
        <v>128</v>
      </c>
      <c r="B1547" s="28" t="s">
        <v>16</v>
      </c>
      <c r="C1547" s="28">
        <v>29</v>
      </c>
      <c r="D1547" s="28">
        <v>29</v>
      </c>
      <c r="E1547" s="28">
        <v>22</v>
      </c>
      <c r="F1547" s="28">
        <v>7</v>
      </c>
      <c r="G1547" s="33">
        <v>0</v>
      </c>
    </row>
    <row r="1548" spans="1:7" x14ac:dyDescent="0.25">
      <c r="A1548" s="29" t="s">
        <v>129</v>
      </c>
      <c r="B1548" s="30" t="s">
        <v>16</v>
      </c>
      <c r="C1548" s="30">
        <v>13</v>
      </c>
      <c r="D1548" s="30">
        <v>13</v>
      </c>
      <c r="E1548" s="30">
        <v>13</v>
      </c>
      <c r="F1548" s="30">
        <v>0</v>
      </c>
      <c r="G1548" s="32">
        <v>0</v>
      </c>
    </row>
    <row r="1549" spans="1:7" x14ac:dyDescent="0.25">
      <c r="A1549" s="31" t="s">
        <v>47</v>
      </c>
      <c r="B1549" s="28" t="s">
        <v>16</v>
      </c>
      <c r="C1549" s="28">
        <v>65</v>
      </c>
      <c r="D1549" s="28">
        <v>62</v>
      </c>
      <c r="E1549" s="28">
        <v>47</v>
      </c>
      <c r="F1549" s="28">
        <v>15</v>
      </c>
      <c r="G1549" s="33">
        <v>0</v>
      </c>
    </row>
    <row r="1550" spans="1:7" x14ac:dyDescent="0.25">
      <c r="A1550" s="29" t="s">
        <v>48</v>
      </c>
      <c r="B1550" s="30" t="s">
        <v>16</v>
      </c>
      <c r="C1550" s="30">
        <v>31</v>
      </c>
      <c r="D1550" s="30">
        <v>30</v>
      </c>
      <c r="E1550" s="30">
        <v>25</v>
      </c>
      <c r="F1550" s="30">
        <v>5</v>
      </c>
      <c r="G1550" s="32">
        <v>1</v>
      </c>
    </row>
    <row r="1551" spans="1:7" x14ac:dyDescent="0.25">
      <c r="A1551" s="31" t="s">
        <v>179</v>
      </c>
      <c r="B1551" s="28" t="s">
        <v>16</v>
      </c>
      <c r="C1551" s="28">
        <v>32</v>
      </c>
      <c r="D1551" s="28">
        <v>32</v>
      </c>
      <c r="E1551" s="28">
        <v>30</v>
      </c>
      <c r="F1551" s="28">
        <v>2</v>
      </c>
      <c r="G1551" s="33">
        <v>0</v>
      </c>
    </row>
    <row r="1552" spans="1:7" x14ac:dyDescent="0.25">
      <c r="A1552" s="31" t="s">
        <v>130</v>
      </c>
      <c r="B1552" s="28" t="s">
        <v>16</v>
      </c>
      <c r="C1552" s="28">
        <v>17</v>
      </c>
      <c r="D1552" s="28">
        <v>17</v>
      </c>
      <c r="E1552" s="28">
        <v>11</v>
      </c>
      <c r="F1552" s="28">
        <v>6</v>
      </c>
      <c r="G1552" s="33">
        <v>0</v>
      </c>
    </row>
    <row r="1553" spans="1:8" x14ac:dyDescent="0.25">
      <c r="A1553" s="31" t="s">
        <v>172</v>
      </c>
      <c r="B1553" s="28" t="s">
        <v>16</v>
      </c>
      <c r="C1553" s="28">
        <v>40</v>
      </c>
      <c r="D1553" s="28">
        <v>39</v>
      </c>
      <c r="E1553" s="28">
        <v>39</v>
      </c>
      <c r="F1553" s="28">
        <v>0</v>
      </c>
      <c r="G1553" s="33">
        <v>0</v>
      </c>
    </row>
    <row r="1554" spans="1:8" x14ac:dyDescent="0.25">
      <c r="A1554" s="31" t="s">
        <v>151</v>
      </c>
      <c r="B1554" s="28" t="s">
        <v>16</v>
      </c>
      <c r="C1554" s="28">
        <v>2</v>
      </c>
      <c r="D1554" s="28">
        <v>2</v>
      </c>
      <c r="E1554" s="28">
        <v>2</v>
      </c>
      <c r="F1554" s="28">
        <v>0</v>
      </c>
      <c r="G1554" s="33">
        <v>0</v>
      </c>
    </row>
    <row r="1555" spans="1:8" x14ac:dyDescent="0.25">
      <c r="A1555" s="29" t="s">
        <v>49</v>
      </c>
      <c r="B1555" s="30" t="s">
        <v>16</v>
      </c>
      <c r="C1555" s="30">
        <v>37</v>
      </c>
      <c r="D1555" s="30">
        <v>36</v>
      </c>
      <c r="E1555" s="30">
        <v>28</v>
      </c>
      <c r="F1555" s="30">
        <v>8</v>
      </c>
      <c r="G1555" s="32">
        <v>0</v>
      </c>
    </row>
    <row r="1556" spans="1:8" x14ac:dyDescent="0.25">
      <c r="A1556" s="31" t="s">
        <v>131</v>
      </c>
      <c r="B1556" s="28" t="s">
        <v>16</v>
      </c>
      <c r="C1556" s="28">
        <v>11</v>
      </c>
      <c r="D1556" s="28">
        <v>11</v>
      </c>
      <c r="E1556" s="28">
        <v>9</v>
      </c>
      <c r="F1556" s="28">
        <v>2</v>
      </c>
      <c r="G1556" s="33">
        <v>0</v>
      </c>
    </row>
    <row r="1557" spans="1:8" x14ac:dyDescent="0.25">
      <c r="A1557" s="31" t="s">
        <v>152</v>
      </c>
      <c r="B1557" s="28" t="s">
        <v>16</v>
      </c>
      <c r="C1557" s="28">
        <v>5</v>
      </c>
      <c r="D1557" s="28">
        <v>5</v>
      </c>
      <c r="E1557" s="28">
        <v>5</v>
      </c>
      <c r="F1557" s="28">
        <v>0</v>
      </c>
      <c r="G1557" s="33">
        <v>0</v>
      </c>
    </row>
    <row r="1558" spans="1:8" x14ac:dyDescent="0.25">
      <c r="A1558" s="29" t="s">
        <v>132</v>
      </c>
      <c r="B1558" s="30" t="s">
        <v>16</v>
      </c>
      <c r="C1558" s="30">
        <v>33</v>
      </c>
      <c r="D1558" s="30">
        <v>33</v>
      </c>
      <c r="E1558" s="30">
        <v>25</v>
      </c>
      <c r="F1558" s="30">
        <v>8</v>
      </c>
      <c r="G1558" s="32">
        <v>0</v>
      </c>
    </row>
    <row r="1559" spans="1:8" x14ac:dyDescent="0.25">
      <c r="A1559" s="29" t="s">
        <v>133</v>
      </c>
      <c r="B1559" s="30" t="s">
        <v>16</v>
      </c>
      <c r="C1559" s="30">
        <v>41</v>
      </c>
      <c r="D1559" s="30">
        <v>41</v>
      </c>
      <c r="E1559" s="30">
        <v>36</v>
      </c>
      <c r="F1559" s="30">
        <v>5</v>
      </c>
      <c r="G1559" s="32">
        <v>0</v>
      </c>
    </row>
    <row r="1560" spans="1:8" x14ac:dyDescent="0.25">
      <c r="A1560" s="31" t="s">
        <v>134</v>
      </c>
      <c r="B1560" s="28" t="s">
        <v>16</v>
      </c>
      <c r="C1560" s="28">
        <v>92</v>
      </c>
      <c r="D1560" s="28">
        <v>85</v>
      </c>
      <c r="E1560" s="28">
        <v>61</v>
      </c>
      <c r="F1560" s="28">
        <v>24</v>
      </c>
      <c r="G1560" s="33">
        <v>1</v>
      </c>
    </row>
    <row r="1561" spans="1:8" x14ac:dyDescent="0.25">
      <c r="A1561" s="29" t="s">
        <v>155</v>
      </c>
      <c r="B1561" s="30" t="s">
        <v>16</v>
      </c>
      <c r="C1561" s="30">
        <v>7</v>
      </c>
      <c r="D1561" s="30">
        <v>7</v>
      </c>
      <c r="E1561" s="30">
        <v>7</v>
      </c>
      <c r="F1561" s="30">
        <v>0</v>
      </c>
      <c r="G1561" s="32">
        <v>0</v>
      </c>
    </row>
    <row r="1562" spans="1:8" x14ac:dyDescent="0.25">
      <c r="A1562" s="31" t="s">
        <v>135</v>
      </c>
      <c r="B1562" s="28" t="s">
        <v>16</v>
      </c>
      <c r="C1562" s="28">
        <v>37</v>
      </c>
      <c r="D1562" s="28">
        <v>37</v>
      </c>
      <c r="E1562" s="28">
        <v>33</v>
      </c>
      <c r="F1562" s="28">
        <v>4</v>
      </c>
      <c r="G1562" s="33">
        <v>0</v>
      </c>
    </row>
    <row r="1563" spans="1:8" x14ac:dyDescent="0.25">
      <c r="A1563" s="29" t="s">
        <v>174</v>
      </c>
      <c r="B1563" s="34" t="s">
        <v>17</v>
      </c>
      <c r="C1563" s="35">
        <v>29</v>
      </c>
      <c r="D1563" s="35">
        <v>29</v>
      </c>
      <c r="E1563" s="35">
        <v>28</v>
      </c>
      <c r="F1563" s="35">
        <v>1</v>
      </c>
      <c r="G1563" s="36">
        <v>0</v>
      </c>
    </row>
    <row r="1564" spans="1:8" x14ac:dyDescent="0.25">
      <c r="A1564" s="29" t="s">
        <v>177</v>
      </c>
      <c r="B1564" s="34" t="s">
        <v>17</v>
      </c>
      <c r="C1564" s="35">
        <v>6</v>
      </c>
      <c r="D1564" s="35">
        <v>6</v>
      </c>
      <c r="E1564" s="35">
        <v>6</v>
      </c>
      <c r="F1564" s="35">
        <v>0</v>
      </c>
      <c r="G1564" s="36">
        <v>0</v>
      </c>
      <c r="H1564" s="63">
        <v>36037</v>
      </c>
    </row>
    <row r="1565" spans="1:8" x14ac:dyDescent="0.25">
      <c r="A1565" s="29" t="s">
        <v>25</v>
      </c>
      <c r="B1565" s="34" t="s">
        <v>17</v>
      </c>
      <c r="C1565" s="35">
        <v>13</v>
      </c>
      <c r="D1565" s="35">
        <v>12</v>
      </c>
      <c r="E1565" s="35">
        <v>9</v>
      </c>
      <c r="F1565" s="35">
        <v>3</v>
      </c>
      <c r="G1565" s="36">
        <v>0</v>
      </c>
    </row>
    <row r="1566" spans="1:8" x14ac:dyDescent="0.25">
      <c r="A1566" s="29" t="s">
        <v>50</v>
      </c>
      <c r="B1566" s="34" t="s">
        <v>17</v>
      </c>
      <c r="C1566" s="35">
        <v>6</v>
      </c>
      <c r="D1566" s="35">
        <v>6</v>
      </c>
      <c r="E1566" s="35">
        <v>4</v>
      </c>
      <c r="F1566" s="35">
        <v>2</v>
      </c>
      <c r="G1566" s="36">
        <v>0</v>
      </c>
    </row>
    <row r="1567" spans="1:8" x14ac:dyDescent="0.25">
      <c r="A1567" s="29" t="s">
        <v>168</v>
      </c>
      <c r="B1567" s="34" t="s">
        <v>17</v>
      </c>
      <c r="C1567" s="35">
        <v>7</v>
      </c>
      <c r="D1567" s="35">
        <v>5</v>
      </c>
      <c r="E1567" s="35">
        <v>5</v>
      </c>
      <c r="F1567" s="35">
        <v>0</v>
      </c>
      <c r="G1567" s="36">
        <v>0</v>
      </c>
    </row>
    <row r="1568" spans="1:8" x14ac:dyDescent="0.25">
      <c r="A1568" s="31" t="s">
        <v>167</v>
      </c>
      <c r="B1568" s="34" t="s">
        <v>17</v>
      </c>
      <c r="C1568" s="34">
        <v>5</v>
      </c>
      <c r="D1568" s="34">
        <v>3</v>
      </c>
      <c r="E1568" s="34">
        <v>2</v>
      </c>
      <c r="F1568" s="34">
        <v>1</v>
      </c>
      <c r="G1568" s="37">
        <v>1</v>
      </c>
    </row>
    <row r="1569" spans="1:7" x14ac:dyDescent="0.25">
      <c r="A1569" s="31" t="s">
        <v>51</v>
      </c>
      <c r="B1569" s="34" t="s">
        <v>17</v>
      </c>
      <c r="C1569" s="34">
        <v>2</v>
      </c>
      <c r="D1569" s="34">
        <v>2</v>
      </c>
      <c r="E1569" s="34">
        <v>0</v>
      </c>
      <c r="F1569" s="34">
        <v>2</v>
      </c>
      <c r="G1569" s="37">
        <v>0</v>
      </c>
    </row>
    <row r="1570" spans="1:7" x14ac:dyDescent="0.25">
      <c r="A1570" s="31" t="s">
        <v>53</v>
      </c>
      <c r="B1570" s="34" t="s">
        <v>17</v>
      </c>
      <c r="C1570" s="34">
        <v>19</v>
      </c>
      <c r="D1570" s="34">
        <v>19</v>
      </c>
      <c r="E1570" s="34">
        <v>18</v>
      </c>
      <c r="F1570" s="34">
        <v>1</v>
      </c>
      <c r="G1570" s="37">
        <v>0</v>
      </c>
    </row>
    <row r="1571" spans="1:7" x14ac:dyDescent="0.25">
      <c r="A1571" s="31" t="s">
        <v>26</v>
      </c>
      <c r="B1571" s="34" t="s">
        <v>17</v>
      </c>
      <c r="C1571" s="34">
        <v>11</v>
      </c>
      <c r="D1571" s="34">
        <v>11</v>
      </c>
      <c r="E1571" s="34">
        <v>6</v>
      </c>
      <c r="F1571" s="34">
        <v>5</v>
      </c>
      <c r="G1571" s="37">
        <v>0</v>
      </c>
    </row>
    <row r="1572" spans="1:7" x14ac:dyDescent="0.25">
      <c r="A1572" s="31" t="s">
        <v>54</v>
      </c>
      <c r="B1572" s="34" t="s">
        <v>17</v>
      </c>
      <c r="C1572" s="34">
        <v>17</v>
      </c>
      <c r="D1572" s="34">
        <v>17</v>
      </c>
      <c r="E1572" s="34">
        <v>13</v>
      </c>
      <c r="F1572" s="34">
        <v>4</v>
      </c>
      <c r="G1572" s="37">
        <v>0</v>
      </c>
    </row>
    <row r="1573" spans="1:7" x14ac:dyDescent="0.25">
      <c r="A1573" s="29" t="s">
        <v>27</v>
      </c>
      <c r="B1573" s="34" t="s">
        <v>17</v>
      </c>
      <c r="C1573" s="35">
        <v>7</v>
      </c>
      <c r="D1573" s="35">
        <v>7</v>
      </c>
      <c r="E1573" s="35">
        <v>7</v>
      </c>
      <c r="F1573" s="35">
        <v>0</v>
      </c>
      <c r="G1573" s="36">
        <v>0</v>
      </c>
    </row>
    <row r="1574" spans="1:7" x14ac:dyDescent="0.25">
      <c r="A1574" s="31" t="s">
        <v>169</v>
      </c>
      <c r="B1574" s="34" t="s">
        <v>17</v>
      </c>
      <c r="C1574" s="34">
        <v>40</v>
      </c>
      <c r="D1574" s="34">
        <v>38</v>
      </c>
      <c r="E1574" s="34">
        <v>25</v>
      </c>
      <c r="F1574" s="34">
        <v>13</v>
      </c>
      <c r="G1574" s="37">
        <v>0</v>
      </c>
    </row>
    <row r="1575" spans="1:7" x14ac:dyDescent="0.25">
      <c r="A1575" s="29" t="s">
        <v>55</v>
      </c>
      <c r="B1575" s="34" t="s">
        <v>17</v>
      </c>
      <c r="C1575" s="35">
        <v>1</v>
      </c>
      <c r="D1575" s="35">
        <v>1</v>
      </c>
      <c r="E1575" s="35">
        <v>1</v>
      </c>
      <c r="F1575" s="35">
        <v>0</v>
      </c>
      <c r="G1575" s="36">
        <v>0</v>
      </c>
    </row>
    <row r="1576" spans="1:7" x14ac:dyDescent="0.25">
      <c r="A1576" s="29" t="s">
        <v>24</v>
      </c>
      <c r="B1576" s="34" t="s">
        <v>17</v>
      </c>
      <c r="C1576" s="35">
        <v>74</v>
      </c>
      <c r="D1576" s="35">
        <v>61</v>
      </c>
      <c r="E1576" s="35">
        <v>47</v>
      </c>
      <c r="F1576" s="35">
        <v>14</v>
      </c>
      <c r="G1576" s="36">
        <v>1</v>
      </c>
    </row>
    <row r="1577" spans="1:7" x14ac:dyDescent="0.25">
      <c r="A1577" s="31" t="s">
        <v>156</v>
      </c>
      <c r="B1577" s="34" t="s">
        <v>17</v>
      </c>
      <c r="C1577" s="34">
        <v>1</v>
      </c>
      <c r="D1577" s="34">
        <v>1</v>
      </c>
      <c r="E1577" s="34">
        <v>1</v>
      </c>
      <c r="F1577" s="34">
        <v>0</v>
      </c>
      <c r="G1577" s="37">
        <v>0</v>
      </c>
    </row>
    <row r="1578" spans="1:7" x14ac:dyDescent="0.25">
      <c r="A1578" s="31" t="s">
        <v>28</v>
      </c>
      <c r="B1578" s="34" t="s">
        <v>17</v>
      </c>
      <c r="C1578" s="34">
        <v>47</v>
      </c>
      <c r="D1578" s="34">
        <v>45</v>
      </c>
      <c r="E1578" s="34">
        <v>31</v>
      </c>
      <c r="F1578" s="34">
        <v>14</v>
      </c>
      <c r="G1578" s="37">
        <v>1</v>
      </c>
    </row>
    <row r="1579" spans="1:7" x14ac:dyDescent="0.25">
      <c r="A1579" s="29" t="s">
        <v>29</v>
      </c>
      <c r="B1579" s="34" t="s">
        <v>17</v>
      </c>
      <c r="C1579" s="35">
        <v>6</v>
      </c>
      <c r="D1579" s="35">
        <v>6</v>
      </c>
      <c r="E1579" s="35">
        <v>4</v>
      </c>
      <c r="F1579" s="35">
        <v>2</v>
      </c>
      <c r="G1579" s="36">
        <v>0</v>
      </c>
    </row>
    <row r="1580" spans="1:7" x14ac:dyDescent="0.25">
      <c r="A1580" s="29" t="s">
        <v>30</v>
      </c>
      <c r="B1580" s="34" t="s">
        <v>17</v>
      </c>
      <c r="C1580" s="35">
        <v>5</v>
      </c>
      <c r="D1580" s="35">
        <v>4</v>
      </c>
      <c r="E1580" s="35">
        <v>2</v>
      </c>
      <c r="F1580" s="35">
        <v>2</v>
      </c>
      <c r="G1580" s="36">
        <v>0</v>
      </c>
    </row>
    <row r="1581" spans="1:7" x14ac:dyDescent="0.25">
      <c r="A1581" s="29" t="s">
        <v>56</v>
      </c>
      <c r="B1581" s="34" t="s">
        <v>17</v>
      </c>
      <c r="C1581" s="35">
        <v>2</v>
      </c>
      <c r="D1581" s="35">
        <v>2</v>
      </c>
      <c r="E1581" s="35">
        <v>2</v>
      </c>
      <c r="F1581" s="35">
        <v>0</v>
      </c>
      <c r="G1581" s="36">
        <v>0</v>
      </c>
    </row>
    <row r="1582" spans="1:7" x14ac:dyDescent="0.25">
      <c r="A1582" s="29" t="s">
        <v>31</v>
      </c>
      <c r="B1582" s="34" t="s">
        <v>17</v>
      </c>
      <c r="C1582" s="35">
        <v>17</v>
      </c>
      <c r="D1582" s="35">
        <v>17</v>
      </c>
      <c r="E1582" s="35">
        <v>17</v>
      </c>
      <c r="F1582" s="35">
        <v>0</v>
      </c>
      <c r="G1582" s="36">
        <v>0</v>
      </c>
    </row>
    <row r="1583" spans="1:7" x14ac:dyDescent="0.25">
      <c r="A1583" s="29" t="s">
        <v>57</v>
      </c>
      <c r="B1583" s="34" t="s">
        <v>17</v>
      </c>
      <c r="C1583" s="35">
        <v>1</v>
      </c>
      <c r="D1583" s="35">
        <v>1</v>
      </c>
      <c r="E1583" s="35">
        <v>0</v>
      </c>
      <c r="F1583" s="35">
        <v>1</v>
      </c>
      <c r="G1583" s="36">
        <v>0</v>
      </c>
    </row>
    <row r="1584" spans="1:7" x14ac:dyDescent="0.25">
      <c r="A1584" s="31" t="s">
        <v>176</v>
      </c>
      <c r="B1584" s="34" t="s">
        <v>17</v>
      </c>
      <c r="C1584" s="34">
        <v>2</v>
      </c>
      <c r="D1584" s="34">
        <v>2</v>
      </c>
      <c r="E1584" s="34">
        <v>2</v>
      </c>
      <c r="F1584" s="34">
        <v>0</v>
      </c>
      <c r="G1584" s="37">
        <v>0</v>
      </c>
    </row>
    <row r="1585" spans="1:7" x14ac:dyDescent="0.25">
      <c r="A1585" s="29" t="s">
        <v>32</v>
      </c>
      <c r="B1585" s="34" t="s">
        <v>17</v>
      </c>
      <c r="C1585" s="35">
        <v>4</v>
      </c>
      <c r="D1585" s="35">
        <v>4</v>
      </c>
      <c r="E1585" s="35">
        <v>4</v>
      </c>
      <c r="F1585" s="35">
        <v>0</v>
      </c>
      <c r="G1585" s="36">
        <v>0</v>
      </c>
    </row>
    <row r="1586" spans="1:7" x14ac:dyDescent="0.25">
      <c r="A1586" s="31" t="s">
        <v>33</v>
      </c>
      <c r="B1586" s="34" t="s">
        <v>17</v>
      </c>
      <c r="C1586" s="34">
        <v>40</v>
      </c>
      <c r="D1586" s="34">
        <v>39</v>
      </c>
      <c r="E1586" s="34">
        <v>37</v>
      </c>
      <c r="F1586" s="34">
        <v>2</v>
      </c>
      <c r="G1586" s="37">
        <v>0</v>
      </c>
    </row>
    <row r="1587" spans="1:7" x14ac:dyDescent="0.25">
      <c r="A1587" s="31" t="s">
        <v>220</v>
      </c>
      <c r="B1587" s="34" t="s">
        <v>17</v>
      </c>
      <c r="C1587" s="34">
        <v>59</v>
      </c>
      <c r="D1587" s="34">
        <v>49</v>
      </c>
      <c r="E1587" s="34">
        <v>19</v>
      </c>
      <c r="F1587" s="34">
        <v>30</v>
      </c>
      <c r="G1587" s="37">
        <v>1</v>
      </c>
    </row>
    <row r="1588" spans="1:7" x14ac:dyDescent="0.25">
      <c r="A1588" s="31" t="s">
        <v>180</v>
      </c>
      <c r="B1588" s="34" t="s">
        <v>17</v>
      </c>
      <c r="C1588" s="34">
        <v>9</v>
      </c>
      <c r="D1588" s="34">
        <v>7</v>
      </c>
      <c r="E1588" s="34">
        <v>4</v>
      </c>
      <c r="F1588" s="34">
        <v>3</v>
      </c>
      <c r="G1588" s="37">
        <v>0</v>
      </c>
    </row>
    <row r="1589" spans="1:7" x14ac:dyDescent="0.25">
      <c r="A1589" s="29" t="s">
        <v>59</v>
      </c>
      <c r="B1589" s="34" t="s">
        <v>17</v>
      </c>
      <c r="C1589" s="35">
        <v>13</v>
      </c>
      <c r="D1589" s="35">
        <v>13</v>
      </c>
      <c r="E1589" s="35">
        <v>10</v>
      </c>
      <c r="F1589" s="35">
        <v>3</v>
      </c>
      <c r="G1589" s="36">
        <v>0</v>
      </c>
    </row>
    <row r="1590" spans="1:7" x14ac:dyDescent="0.25">
      <c r="A1590" s="31" t="s">
        <v>60</v>
      </c>
      <c r="B1590" s="34" t="s">
        <v>17</v>
      </c>
      <c r="C1590" s="34">
        <v>4</v>
      </c>
      <c r="D1590" s="34">
        <v>3</v>
      </c>
      <c r="E1590" s="34">
        <v>1</v>
      </c>
      <c r="F1590" s="34">
        <v>2</v>
      </c>
      <c r="G1590" s="37">
        <v>1</v>
      </c>
    </row>
    <row r="1591" spans="1:7" x14ac:dyDescent="0.25">
      <c r="A1591" s="31" t="s">
        <v>184</v>
      </c>
      <c r="B1591" s="34" t="s">
        <v>17</v>
      </c>
      <c r="C1591" s="34">
        <v>12</v>
      </c>
      <c r="D1591" s="34">
        <v>12</v>
      </c>
      <c r="E1591" s="34">
        <v>7</v>
      </c>
      <c r="F1591" s="34">
        <v>5</v>
      </c>
      <c r="G1591" s="37">
        <v>0</v>
      </c>
    </row>
    <row r="1592" spans="1:7" x14ac:dyDescent="0.25">
      <c r="A1592" s="31" t="s">
        <v>182</v>
      </c>
      <c r="B1592" s="34" t="s">
        <v>17</v>
      </c>
      <c r="C1592" s="34">
        <v>40</v>
      </c>
      <c r="D1592" s="34">
        <v>39</v>
      </c>
      <c r="E1592" s="34">
        <v>16</v>
      </c>
      <c r="F1592" s="34">
        <v>23</v>
      </c>
      <c r="G1592" s="37">
        <v>0</v>
      </c>
    </row>
    <row r="1593" spans="1:7" x14ac:dyDescent="0.25">
      <c r="A1593" s="29" t="s">
        <v>186</v>
      </c>
      <c r="B1593" s="34" t="s">
        <v>17</v>
      </c>
      <c r="C1593" s="35">
        <v>10</v>
      </c>
      <c r="D1593" s="35">
        <v>10</v>
      </c>
      <c r="E1593" s="35">
        <v>10</v>
      </c>
      <c r="F1593" s="35">
        <v>0</v>
      </c>
      <c r="G1593" s="36">
        <v>0</v>
      </c>
    </row>
    <row r="1594" spans="1:7" x14ac:dyDescent="0.25">
      <c r="A1594" s="29" t="s">
        <v>188</v>
      </c>
      <c r="B1594" s="34" t="s">
        <v>17</v>
      </c>
      <c r="C1594" s="35">
        <v>8</v>
      </c>
      <c r="D1594" s="35">
        <v>8</v>
      </c>
      <c r="E1594" s="35">
        <v>5</v>
      </c>
      <c r="F1594" s="35">
        <v>3</v>
      </c>
      <c r="G1594" s="36">
        <v>0</v>
      </c>
    </row>
    <row r="1595" spans="1:7" x14ac:dyDescent="0.25">
      <c r="A1595" s="31" t="s">
        <v>61</v>
      </c>
      <c r="B1595" s="34" t="s">
        <v>17</v>
      </c>
      <c r="C1595" s="34">
        <v>3</v>
      </c>
      <c r="D1595" s="34">
        <v>3</v>
      </c>
      <c r="E1595" s="34">
        <v>1</v>
      </c>
      <c r="F1595" s="34">
        <v>2</v>
      </c>
      <c r="G1595" s="37">
        <v>0</v>
      </c>
    </row>
    <row r="1596" spans="1:7" x14ac:dyDescent="0.25">
      <c r="A1596" s="31" t="s">
        <v>181</v>
      </c>
      <c r="B1596" s="34" t="s">
        <v>17</v>
      </c>
      <c r="C1596" s="34">
        <v>12</v>
      </c>
      <c r="D1596" s="34">
        <v>12</v>
      </c>
      <c r="E1596" s="34">
        <v>11</v>
      </c>
      <c r="F1596" s="34">
        <v>1</v>
      </c>
      <c r="G1596" s="37">
        <v>0</v>
      </c>
    </row>
    <row r="1597" spans="1:7" x14ac:dyDescent="0.25">
      <c r="A1597" s="31" t="s">
        <v>62</v>
      </c>
      <c r="B1597" s="34" t="s">
        <v>17</v>
      </c>
      <c r="C1597" s="34">
        <v>8</v>
      </c>
      <c r="D1597" s="34">
        <v>7</v>
      </c>
      <c r="E1597" s="34">
        <v>5</v>
      </c>
      <c r="F1597" s="34">
        <v>2</v>
      </c>
      <c r="G1597" s="37">
        <v>0</v>
      </c>
    </row>
    <row r="1598" spans="1:7" x14ac:dyDescent="0.25">
      <c r="A1598" s="29" t="s">
        <v>187</v>
      </c>
      <c r="B1598" s="34" t="s">
        <v>17</v>
      </c>
      <c r="C1598" s="35">
        <v>4</v>
      </c>
      <c r="D1598" s="35">
        <v>4</v>
      </c>
      <c r="E1598" s="35">
        <v>4</v>
      </c>
      <c r="F1598" s="35">
        <v>0</v>
      </c>
      <c r="G1598" s="36">
        <v>0</v>
      </c>
    </row>
    <row r="1599" spans="1:7" x14ac:dyDescent="0.25">
      <c r="A1599" s="31" t="s">
        <v>63</v>
      </c>
      <c r="B1599" s="34" t="s">
        <v>17</v>
      </c>
      <c r="C1599" s="34">
        <v>5</v>
      </c>
      <c r="D1599" s="34">
        <v>5</v>
      </c>
      <c r="E1599" s="34">
        <v>3</v>
      </c>
      <c r="F1599" s="34">
        <v>2</v>
      </c>
      <c r="G1599" s="37">
        <v>0</v>
      </c>
    </row>
    <row r="1600" spans="1:7" x14ac:dyDescent="0.25">
      <c r="A1600" s="29" t="s">
        <v>190</v>
      </c>
      <c r="B1600" s="34" t="s">
        <v>17</v>
      </c>
      <c r="C1600" s="35">
        <v>2</v>
      </c>
      <c r="D1600" s="35">
        <v>2</v>
      </c>
      <c r="E1600" s="35">
        <v>2</v>
      </c>
      <c r="F1600" s="35">
        <v>0</v>
      </c>
      <c r="G1600" s="36">
        <v>0</v>
      </c>
    </row>
    <row r="1601" spans="1:7" x14ac:dyDescent="0.25">
      <c r="A1601" s="31" t="s">
        <v>64</v>
      </c>
      <c r="B1601" s="34" t="s">
        <v>17</v>
      </c>
      <c r="C1601" s="34">
        <v>9</v>
      </c>
      <c r="D1601" s="34">
        <v>8</v>
      </c>
      <c r="E1601" s="34">
        <v>2</v>
      </c>
      <c r="F1601" s="34">
        <v>6</v>
      </c>
      <c r="G1601" s="37">
        <v>0</v>
      </c>
    </row>
    <row r="1602" spans="1:7" x14ac:dyDescent="0.25">
      <c r="A1602" s="31" t="s">
        <v>185</v>
      </c>
      <c r="B1602" s="34" t="s">
        <v>17</v>
      </c>
      <c r="C1602" s="34">
        <v>2</v>
      </c>
      <c r="D1602" s="34">
        <v>2</v>
      </c>
      <c r="E1602" s="34">
        <v>1</v>
      </c>
      <c r="F1602" s="34">
        <v>1</v>
      </c>
      <c r="G1602" s="37">
        <v>0</v>
      </c>
    </row>
    <row r="1603" spans="1:7" x14ac:dyDescent="0.25">
      <c r="A1603" s="31" t="s">
        <v>183</v>
      </c>
      <c r="B1603" s="34" t="s">
        <v>17</v>
      </c>
      <c r="C1603" s="34">
        <v>16</v>
      </c>
      <c r="D1603" s="34">
        <v>15</v>
      </c>
      <c r="E1603" s="34">
        <v>8</v>
      </c>
      <c r="F1603" s="34">
        <v>7</v>
      </c>
      <c r="G1603" s="37">
        <v>0</v>
      </c>
    </row>
    <row r="1604" spans="1:7" x14ac:dyDescent="0.25">
      <c r="A1604" s="29" t="s">
        <v>65</v>
      </c>
      <c r="B1604" s="34" t="s">
        <v>17</v>
      </c>
      <c r="C1604" s="35">
        <v>1</v>
      </c>
      <c r="D1604" s="35">
        <v>1</v>
      </c>
      <c r="E1604" s="35">
        <v>1</v>
      </c>
      <c r="F1604" s="35">
        <v>0</v>
      </c>
      <c r="G1604" s="36">
        <v>0</v>
      </c>
    </row>
    <row r="1605" spans="1:7" x14ac:dyDescent="0.25">
      <c r="A1605" s="29" t="s">
        <v>66</v>
      </c>
      <c r="B1605" s="34" t="s">
        <v>17</v>
      </c>
      <c r="C1605" s="35">
        <v>2</v>
      </c>
      <c r="D1605" s="35">
        <v>2</v>
      </c>
      <c r="E1605" s="35">
        <v>2</v>
      </c>
      <c r="F1605" s="35">
        <v>0</v>
      </c>
      <c r="G1605" s="36">
        <v>0</v>
      </c>
    </row>
    <row r="1606" spans="1:7" x14ac:dyDescent="0.25">
      <c r="A1606" s="31" t="s">
        <v>34</v>
      </c>
      <c r="B1606" s="34" t="s">
        <v>17</v>
      </c>
      <c r="C1606" s="34">
        <v>9</v>
      </c>
      <c r="D1606" s="34">
        <v>8</v>
      </c>
      <c r="E1606" s="34">
        <v>8</v>
      </c>
      <c r="F1606" s="34">
        <v>0</v>
      </c>
      <c r="G1606" s="37">
        <v>0</v>
      </c>
    </row>
    <row r="1607" spans="1:7" x14ac:dyDescent="0.25">
      <c r="A1607" s="31" t="s">
        <v>67</v>
      </c>
      <c r="B1607" s="34" t="s">
        <v>17</v>
      </c>
      <c r="C1607" s="34">
        <v>10</v>
      </c>
      <c r="D1607" s="34">
        <v>10</v>
      </c>
      <c r="E1607" s="34">
        <v>9</v>
      </c>
      <c r="F1607" s="34">
        <v>1</v>
      </c>
      <c r="G1607" s="37">
        <v>0</v>
      </c>
    </row>
    <row r="1608" spans="1:7" x14ac:dyDescent="0.25">
      <c r="A1608" s="31" t="s">
        <v>35</v>
      </c>
      <c r="B1608" s="34" t="s">
        <v>17</v>
      </c>
      <c r="C1608" s="34">
        <v>3</v>
      </c>
      <c r="D1608" s="34">
        <v>3</v>
      </c>
      <c r="E1608" s="34">
        <v>3</v>
      </c>
      <c r="F1608" s="34">
        <v>0</v>
      </c>
      <c r="G1608" s="37">
        <v>0</v>
      </c>
    </row>
    <row r="1609" spans="1:7" x14ac:dyDescent="0.25">
      <c r="A1609" s="29" t="s">
        <v>178</v>
      </c>
      <c r="B1609" s="34" t="s">
        <v>17</v>
      </c>
      <c r="C1609" s="35">
        <v>3</v>
      </c>
      <c r="D1609" s="35">
        <v>2</v>
      </c>
      <c r="E1609" s="35">
        <v>1</v>
      </c>
      <c r="F1609" s="35">
        <v>1</v>
      </c>
      <c r="G1609" s="36">
        <v>0</v>
      </c>
    </row>
    <row r="1610" spans="1:7" x14ac:dyDescent="0.25">
      <c r="A1610" s="31" t="s">
        <v>36</v>
      </c>
      <c r="B1610" s="34" t="s">
        <v>17</v>
      </c>
      <c r="C1610" s="34">
        <v>1</v>
      </c>
      <c r="D1610" s="34">
        <v>1</v>
      </c>
      <c r="E1610" s="34">
        <v>1</v>
      </c>
      <c r="F1610" s="34">
        <v>0</v>
      </c>
      <c r="G1610" s="37">
        <v>0</v>
      </c>
    </row>
    <row r="1611" spans="1:7" x14ac:dyDescent="0.25">
      <c r="A1611" s="31" t="s">
        <v>137</v>
      </c>
      <c r="B1611" s="34" t="s">
        <v>17</v>
      </c>
      <c r="C1611" s="34">
        <v>1</v>
      </c>
      <c r="D1611" s="34">
        <v>1</v>
      </c>
      <c r="E1611" s="34">
        <v>0</v>
      </c>
      <c r="F1611" s="34">
        <v>1</v>
      </c>
      <c r="G1611" s="37">
        <v>0</v>
      </c>
    </row>
    <row r="1612" spans="1:7" x14ac:dyDescent="0.25">
      <c r="A1612" s="29" t="s">
        <v>175</v>
      </c>
      <c r="B1612" s="34" t="s">
        <v>17</v>
      </c>
      <c r="C1612" s="35">
        <v>4</v>
      </c>
      <c r="D1612" s="35">
        <v>4</v>
      </c>
      <c r="E1612" s="35">
        <v>4</v>
      </c>
      <c r="F1612" s="35">
        <v>0</v>
      </c>
      <c r="G1612" s="36">
        <v>0</v>
      </c>
    </row>
    <row r="1613" spans="1:7" x14ac:dyDescent="0.25">
      <c r="A1613" s="29" t="s">
        <v>37</v>
      </c>
      <c r="B1613" s="34" t="s">
        <v>17</v>
      </c>
      <c r="C1613" s="35">
        <v>3</v>
      </c>
      <c r="D1613" s="35">
        <v>2</v>
      </c>
      <c r="E1613" s="35">
        <v>2</v>
      </c>
      <c r="F1613" s="35">
        <v>0</v>
      </c>
      <c r="G1613" s="36">
        <v>0</v>
      </c>
    </row>
    <row r="1614" spans="1:7" x14ac:dyDescent="0.25">
      <c r="A1614" s="31" t="s">
        <v>69</v>
      </c>
      <c r="B1614" s="34" t="s">
        <v>17</v>
      </c>
      <c r="C1614" s="34">
        <v>2</v>
      </c>
      <c r="D1614" s="34">
        <v>2</v>
      </c>
      <c r="E1614" s="34">
        <v>2</v>
      </c>
      <c r="F1614" s="34">
        <v>0</v>
      </c>
      <c r="G1614" s="37">
        <v>0</v>
      </c>
    </row>
    <row r="1615" spans="1:7" x14ac:dyDescent="0.25">
      <c r="A1615" s="31" t="s">
        <v>70</v>
      </c>
      <c r="B1615" s="34" t="s">
        <v>17</v>
      </c>
      <c r="C1615" s="34">
        <v>2</v>
      </c>
      <c r="D1615" s="34">
        <v>2</v>
      </c>
      <c r="E1615" s="34">
        <v>1</v>
      </c>
      <c r="F1615" s="34">
        <v>1</v>
      </c>
      <c r="G1615" s="37">
        <v>0</v>
      </c>
    </row>
    <row r="1616" spans="1:7" x14ac:dyDescent="0.25">
      <c r="A1616" s="31" t="s">
        <v>71</v>
      </c>
      <c r="B1616" s="34" t="s">
        <v>17</v>
      </c>
      <c r="C1616" s="34">
        <v>1</v>
      </c>
      <c r="D1616" s="34">
        <v>1</v>
      </c>
      <c r="E1616" s="34">
        <v>1</v>
      </c>
      <c r="F1616" s="34">
        <v>0</v>
      </c>
      <c r="G1616" s="37">
        <v>0</v>
      </c>
    </row>
    <row r="1617" spans="1:7" x14ac:dyDescent="0.25">
      <c r="A1617" s="29" t="s">
        <v>72</v>
      </c>
      <c r="B1617" s="34" t="s">
        <v>17</v>
      </c>
      <c r="C1617" s="35">
        <v>1</v>
      </c>
      <c r="D1617" s="35">
        <v>1</v>
      </c>
      <c r="E1617" s="35">
        <v>1</v>
      </c>
      <c r="F1617" s="35">
        <v>0</v>
      </c>
      <c r="G1617" s="36">
        <v>0</v>
      </c>
    </row>
    <row r="1618" spans="1:7" x14ac:dyDescent="0.25">
      <c r="A1618" s="31" t="s">
        <v>138</v>
      </c>
      <c r="B1618" s="34" t="s">
        <v>17</v>
      </c>
      <c r="C1618" s="34">
        <v>1</v>
      </c>
      <c r="D1618" s="34">
        <v>1</v>
      </c>
      <c r="E1618" s="34">
        <v>1</v>
      </c>
      <c r="F1618" s="34">
        <v>0</v>
      </c>
      <c r="G1618" s="37">
        <v>0</v>
      </c>
    </row>
    <row r="1619" spans="1:7" x14ac:dyDescent="0.25">
      <c r="A1619" s="31" t="s">
        <v>139</v>
      </c>
      <c r="B1619" s="34" t="s">
        <v>17</v>
      </c>
      <c r="C1619" s="34">
        <v>1</v>
      </c>
      <c r="D1619" s="34">
        <v>1</v>
      </c>
      <c r="E1619" s="34">
        <v>1</v>
      </c>
      <c r="F1619" s="34">
        <v>0</v>
      </c>
      <c r="G1619" s="37">
        <v>0</v>
      </c>
    </row>
    <row r="1620" spans="1:7" x14ac:dyDescent="0.25">
      <c r="A1620" s="29" t="s">
        <v>39</v>
      </c>
      <c r="B1620" s="34" t="s">
        <v>17</v>
      </c>
      <c r="C1620" s="35">
        <v>3</v>
      </c>
      <c r="D1620" s="35">
        <v>3</v>
      </c>
      <c r="E1620" s="35">
        <v>2</v>
      </c>
      <c r="F1620" s="35">
        <v>1</v>
      </c>
      <c r="G1620" s="36">
        <v>0</v>
      </c>
    </row>
    <row r="1621" spans="1:7" x14ac:dyDescent="0.25">
      <c r="A1621" s="29" t="s">
        <v>80</v>
      </c>
      <c r="B1621" s="34" t="s">
        <v>17</v>
      </c>
      <c r="C1621" s="35">
        <v>2</v>
      </c>
      <c r="D1621" s="35">
        <v>2</v>
      </c>
      <c r="E1621" s="35">
        <v>2</v>
      </c>
      <c r="F1621" s="35">
        <v>0</v>
      </c>
      <c r="G1621" s="36">
        <v>0</v>
      </c>
    </row>
    <row r="1622" spans="1:7" x14ac:dyDescent="0.25">
      <c r="A1622" s="29" t="s">
        <v>140</v>
      </c>
      <c r="B1622" s="34" t="s">
        <v>17</v>
      </c>
      <c r="C1622" s="35">
        <v>2</v>
      </c>
      <c r="D1622" s="35">
        <v>2</v>
      </c>
      <c r="E1622" s="35">
        <v>2</v>
      </c>
      <c r="F1622" s="35">
        <v>0</v>
      </c>
      <c r="G1622" s="36">
        <v>0</v>
      </c>
    </row>
    <row r="1623" spans="1:7" x14ac:dyDescent="0.25">
      <c r="A1623" s="29" t="s">
        <v>82</v>
      </c>
      <c r="B1623" s="34" t="s">
        <v>17</v>
      </c>
      <c r="C1623" s="35">
        <v>5</v>
      </c>
      <c r="D1623" s="35">
        <v>5</v>
      </c>
      <c r="E1623" s="35">
        <v>5</v>
      </c>
      <c r="F1623" s="35">
        <v>0</v>
      </c>
      <c r="G1623" s="36">
        <v>0</v>
      </c>
    </row>
    <row r="1624" spans="1:7" x14ac:dyDescent="0.25">
      <c r="A1624" s="29" t="s">
        <v>141</v>
      </c>
      <c r="B1624" s="34" t="s">
        <v>17</v>
      </c>
      <c r="C1624" s="35">
        <v>14</v>
      </c>
      <c r="D1624" s="35">
        <v>13</v>
      </c>
      <c r="E1624" s="35">
        <v>10</v>
      </c>
      <c r="F1624" s="35">
        <v>3</v>
      </c>
      <c r="G1624" s="36">
        <v>0</v>
      </c>
    </row>
    <row r="1625" spans="1:7" x14ac:dyDescent="0.25">
      <c r="A1625" s="29" t="s">
        <v>83</v>
      </c>
      <c r="B1625" s="34" t="s">
        <v>17</v>
      </c>
      <c r="C1625" s="35">
        <v>19</v>
      </c>
      <c r="D1625" s="35">
        <v>18</v>
      </c>
      <c r="E1625" s="35">
        <v>15</v>
      </c>
      <c r="F1625" s="35">
        <v>3</v>
      </c>
      <c r="G1625" s="36">
        <v>0</v>
      </c>
    </row>
    <row r="1626" spans="1:7" x14ac:dyDescent="0.25">
      <c r="A1626" s="29" t="s">
        <v>85</v>
      </c>
      <c r="B1626" s="34" t="s">
        <v>17</v>
      </c>
      <c r="C1626" s="35">
        <v>1</v>
      </c>
      <c r="D1626" s="35">
        <v>1</v>
      </c>
      <c r="E1626" s="35">
        <v>0</v>
      </c>
      <c r="F1626" s="35">
        <v>1</v>
      </c>
      <c r="G1626" s="36">
        <v>0</v>
      </c>
    </row>
    <row r="1627" spans="1:7" x14ac:dyDescent="0.25">
      <c r="A1627" s="31" t="s">
        <v>171</v>
      </c>
      <c r="B1627" s="34" t="s">
        <v>17</v>
      </c>
      <c r="C1627" s="34">
        <v>5</v>
      </c>
      <c r="D1627" s="34">
        <v>5</v>
      </c>
      <c r="E1627" s="34">
        <v>4</v>
      </c>
      <c r="F1627" s="34">
        <v>1</v>
      </c>
      <c r="G1627" s="37">
        <v>0</v>
      </c>
    </row>
    <row r="1628" spans="1:7" x14ac:dyDescent="0.25">
      <c r="A1628" s="29" t="s">
        <v>86</v>
      </c>
      <c r="B1628" s="34" t="s">
        <v>17</v>
      </c>
      <c r="C1628" s="35">
        <v>3</v>
      </c>
      <c r="D1628" s="35">
        <v>3</v>
      </c>
      <c r="E1628" s="35">
        <v>0</v>
      </c>
      <c r="F1628" s="35">
        <v>3</v>
      </c>
      <c r="G1628" s="36">
        <v>0</v>
      </c>
    </row>
    <row r="1629" spans="1:7" x14ac:dyDescent="0.25">
      <c r="A1629" s="31" t="s">
        <v>88</v>
      </c>
      <c r="B1629" s="34" t="s">
        <v>17</v>
      </c>
      <c r="C1629" s="34">
        <v>1</v>
      </c>
      <c r="D1629" s="34">
        <v>1</v>
      </c>
      <c r="E1629" s="34">
        <v>0</v>
      </c>
      <c r="F1629" s="34">
        <v>1</v>
      </c>
      <c r="G1629" s="37">
        <v>0</v>
      </c>
    </row>
    <row r="1630" spans="1:7" x14ac:dyDescent="0.25">
      <c r="A1630" s="29" t="s">
        <v>89</v>
      </c>
      <c r="B1630" s="34" t="s">
        <v>17</v>
      </c>
      <c r="C1630" s="35">
        <v>1</v>
      </c>
      <c r="D1630" s="35">
        <v>1</v>
      </c>
      <c r="E1630" s="35">
        <v>1</v>
      </c>
      <c r="F1630" s="35">
        <v>0</v>
      </c>
      <c r="G1630" s="36">
        <v>0</v>
      </c>
    </row>
    <row r="1631" spans="1:7" x14ac:dyDescent="0.25">
      <c r="A1631" s="29" t="s">
        <v>144</v>
      </c>
      <c r="B1631" s="34" t="s">
        <v>17</v>
      </c>
      <c r="C1631" s="35">
        <v>1</v>
      </c>
      <c r="D1631" s="35">
        <v>1</v>
      </c>
      <c r="E1631" s="35">
        <v>1</v>
      </c>
      <c r="F1631" s="35">
        <v>0</v>
      </c>
      <c r="G1631" s="36">
        <v>0</v>
      </c>
    </row>
    <row r="1632" spans="1:7" x14ac:dyDescent="0.25">
      <c r="A1632" s="29" t="s">
        <v>91</v>
      </c>
      <c r="B1632" s="34" t="s">
        <v>17</v>
      </c>
      <c r="C1632" s="35">
        <v>6</v>
      </c>
      <c r="D1632" s="35">
        <v>6</v>
      </c>
      <c r="E1632" s="35">
        <v>4</v>
      </c>
      <c r="F1632" s="35">
        <v>2</v>
      </c>
      <c r="G1632" s="36">
        <v>0</v>
      </c>
    </row>
    <row r="1633" spans="1:7" x14ac:dyDescent="0.25">
      <c r="A1633" s="31" t="s">
        <v>145</v>
      </c>
      <c r="B1633" s="34" t="s">
        <v>17</v>
      </c>
      <c r="C1633" s="34">
        <v>2</v>
      </c>
      <c r="D1633" s="34">
        <v>1</v>
      </c>
      <c r="E1633" s="34">
        <v>1</v>
      </c>
      <c r="F1633" s="34">
        <v>0</v>
      </c>
      <c r="G1633" s="37">
        <v>0</v>
      </c>
    </row>
    <row r="1634" spans="1:7" x14ac:dyDescent="0.25">
      <c r="A1634" s="29" t="s">
        <v>92</v>
      </c>
      <c r="B1634" s="34" t="s">
        <v>17</v>
      </c>
      <c r="C1634" s="35">
        <v>2</v>
      </c>
      <c r="D1634" s="35">
        <v>2</v>
      </c>
      <c r="E1634" s="35">
        <v>1</v>
      </c>
      <c r="F1634" s="35">
        <v>1</v>
      </c>
      <c r="G1634" s="36">
        <v>0</v>
      </c>
    </row>
    <row r="1635" spans="1:7" x14ac:dyDescent="0.25">
      <c r="A1635" s="31" t="s">
        <v>93</v>
      </c>
      <c r="B1635" s="34" t="s">
        <v>17</v>
      </c>
      <c r="C1635" s="34">
        <v>3</v>
      </c>
      <c r="D1635" s="34">
        <v>1</v>
      </c>
      <c r="E1635" s="34">
        <v>1</v>
      </c>
      <c r="F1635" s="34">
        <v>0</v>
      </c>
      <c r="G1635" s="37">
        <v>0</v>
      </c>
    </row>
    <row r="1636" spans="1:7" x14ac:dyDescent="0.25">
      <c r="A1636" s="31" t="s">
        <v>95</v>
      </c>
      <c r="B1636" s="34" t="s">
        <v>17</v>
      </c>
      <c r="C1636" s="34">
        <v>5</v>
      </c>
      <c r="D1636" s="34">
        <v>4</v>
      </c>
      <c r="E1636" s="34">
        <v>4</v>
      </c>
      <c r="F1636" s="34">
        <v>0</v>
      </c>
      <c r="G1636" s="37">
        <v>0</v>
      </c>
    </row>
    <row r="1637" spans="1:7" x14ac:dyDescent="0.25">
      <c r="A1637" s="29" t="s">
        <v>96</v>
      </c>
      <c r="B1637" s="34" t="s">
        <v>17</v>
      </c>
      <c r="C1637" s="35">
        <v>5</v>
      </c>
      <c r="D1637" s="35">
        <v>5</v>
      </c>
      <c r="E1637" s="35">
        <v>4</v>
      </c>
      <c r="F1637" s="35">
        <v>1</v>
      </c>
      <c r="G1637" s="36">
        <v>0</v>
      </c>
    </row>
    <row r="1638" spans="1:7" x14ac:dyDescent="0.25">
      <c r="A1638" s="29" t="s">
        <v>98</v>
      </c>
      <c r="B1638" s="34" t="s">
        <v>17</v>
      </c>
      <c r="C1638" s="35">
        <v>1</v>
      </c>
      <c r="D1638" s="35">
        <v>1</v>
      </c>
      <c r="E1638" s="35">
        <v>1</v>
      </c>
      <c r="F1638" s="35">
        <v>0</v>
      </c>
      <c r="G1638" s="36">
        <v>0</v>
      </c>
    </row>
    <row r="1639" spans="1:7" x14ac:dyDescent="0.25">
      <c r="A1639" s="29" t="s">
        <v>42</v>
      </c>
      <c r="B1639" s="34" t="s">
        <v>17</v>
      </c>
      <c r="C1639" s="35">
        <v>8</v>
      </c>
      <c r="D1639" s="35">
        <v>8</v>
      </c>
      <c r="E1639" s="35">
        <v>7</v>
      </c>
      <c r="F1639" s="35">
        <v>1</v>
      </c>
      <c r="G1639" s="36">
        <v>0</v>
      </c>
    </row>
    <row r="1640" spans="1:7" x14ac:dyDescent="0.25">
      <c r="A1640" s="31" t="s">
        <v>101</v>
      </c>
      <c r="B1640" s="34" t="s">
        <v>17</v>
      </c>
      <c r="C1640" s="34">
        <v>1</v>
      </c>
      <c r="D1640" s="34">
        <v>1</v>
      </c>
      <c r="E1640" s="34">
        <v>1</v>
      </c>
      <c r="F1640" s="34">
        <v>0</v>
      </c>
      <c r="G1640" s="37">
        <v>0</v>
      </c>
    </row>
    <row r="1641" spans="1:7" x14ac:dyDescent="0.25">
      <c r="A1641" s="31" t="s">
        <v>102</v>
      </c>
      <c r="B1641" s="34" t="s">
        <v>17</v>
      </c>
      <c r="C1641" s="34">
        <v>3</v>
      </c>
      <c r="D1641" s="34">
        <v>3</v>
      </c>
      <c r="E1641" s="34">
        <v>3</v>
      </c>
      <c r="F1641" s="34">
        <v>0</v>
      </c>
      <c r="G1641" s="37">
        <v>0</v>
      </c>
    </row>
    <row r="1642" spans="1:7" x14ac:dyDescent="0.25">
      <c r="A1642" s="31" t="s">
        <v>104</v>
      </c>
      <c r="B1642" s="34" t="s">
        <v>17</v>
      </c>
      <c r="C1642" s="34">
        <v>1</v>
      </c>
      <c r="D1642" s="34">
        <v>1</v>
      </c>
      <c r="E1642" s="34">
        <v>1</v>
      </c>
      <c r="F1642" s="34">
        <v>0</v>
      </c>
      <c r="G1642" s="37">
        <v>0</v>
      </c>
    </row>
    <row r="1643" spans="1:7" x14ac:dyDescent="0.25">
      <c r="A1643" s="31" t="s">
        <v>106</v>
      </c>
      <c r="B1643" s="34" t="s">
        <v>17</v>
      </c>
      <c r="C1643" s="34">
        <v>2</v>
      </c>
      <c r="D1643" s="34">
        <v>2</v>
      </c>
      <c r="E1643" s="34">
        <v>2</v>
      </c>
      <c r="F1643" s="34">
        <v>0</v>
      </c>
      <c r="G1643" s="37">
        <v>0</v>
      </c>
    </row>
    <row r="1644" spans="1:7" x14ac:dyDescent="0.25">
      <c r="A1644" s="29" t="s">
        <v>147</v>
      </c>
      <c r="B1644" s="34" t="s">
        <v>17</v>
      </c>
      <c r="C1644" s="35">
        <v>1</v>
      </c>
      <c r="D1644" s="35">
        <v>1</v>
      </c>
      <c r="E1644" s="35">
        <v>1</v>
      </c>
      <c r="F1644" s="35">
        <v>0</v>
      </c>
      <c r="G1644" s="36">
        <v>0</v>
      </c>
    </row>
    <row r="1645" spans="1:7" x14ac:dyDescent="0.25">
      <c r="A1645" s="29" t="s">
        <v>107</v>
      </c>
      <c r="B1645" s="34" t="s">
        <v>17</v>
      </c>
      <c r="C1645" s="35">
        <v>2</v>
      </c>
      <c r="D1645" s="35">
        <v>2</v>
      </c>
      <c r="E1645" s="35">
        <v>2</v>
      </c>
      <c r="F1645" s="35">
        <v>0</v>
      </c>
      <c r="G1645" s="36">
        <v>0</v>
      </c>
    </row>
    <row r="1646" spans="1:7" x14ac:dyDescent="0.25">
      <c r="A1646" s="31" t="s">
        <v>45</v>
      </c>
      <c r="B1646" s="34" t="s">
        <v>17</v>
      </c>
      <c r="C1646" s="34">
        <v>2</v>
      </c>
      <c r="D1646" s="34">
        <v>2</v>
      </c>
      <c r="E1646" s="34">
        <v>1</v>
      </c>
      <c r="F1646" s="34">
        <v>1</v>
      </c>
      <c r="G1646" s="37">
        <v>0</v>
      </c>
    </row>
    <row r="1647" spans="1:7" x14ac:dyDescent="0.25">
      <c r="A1647" s="31" t="s">
        <v>110</v>
      </c>
      <c r="B1647" s="34" t="s">
        <v>17</v>
      </c>
      <c r="C1647" s="34">
        <v>3</v>
      </c>
      <c r="D1647" s="34">
        <v>3</v>
      </c>
      <c r="E1647" s="34">
        <v>2</v>
      </c>
      <c r="F1647" s="34">
        <v>1</v>
      </c>
      <c r="G1647" s="37">
        <v>0</v>
      </c>
    </row>
    <row r="1648" spans="1:7" x14ac:dyDescent="0.25">
      <c r="A1648" s="31" t="s">
        <v>111</v>
      </c>
      <c r="B1648" s="34" t="s">
        <v>17</v>
      </c>
      <c r="C1648" s="34">
        <v>7</v>
      </c>
      <c r="D1648" s="34">
        <v>7</v>
      </c>
      <c r="E1648" s="34">
        <v>7</v>
      </c>
      <c r="F1648" s="34">
        <v>0</v>
      </c>
      <c r="G1648" s="37">
        <v>0</v>
      </c>
    </row>
    <row r="1649" spans="1:7" x14ac:dyDescent="0.25">
      <c r="A1649" s="29" t="s">
        <v>113</v>
      </c>
      <c r="B1649" s="34" t="s">
        <v>17</v>
      </c>
      <c r="C1649" s="35">
        <v>1</v>
      </c>
      <c r="D1649" s="35">
        <v>1</v>
      </c>
      <c r="E1649" s="35">
        <v>1</v>
      </c>
      <c r="F1649" s="35">
        <v>0</v>
      </c>
      <c r="G1649" s="36">
        <v>0</v>
      </c>
    </row>
    <row r="1650" spans="1:7" x14ac:dyDescent="0.25">
      <c r="A1650" s="29" t="s">
        <v>165</v>
      </c>
      <c r="B1650" s="34" t="s">
        <v>17</v>
      </c>
      <c r="C1650" s="35">
        <v>5</v>
      </c>
      <c r="D1650" s="35">
        <v>5</v>
      </c>
      <c r="E1650" s="35">
        <v>5</v>
      </c>
      <c r="F1650" s="35">
        <v>0</v>
      </c>
      <c r="G1650" s="36">
        <v>0</v>
      </c>
    </row>
    <row r="1651" spans="1:7" x14ac:dyDescent="0.25">
      <c r="A1651" s="31" t="s">
        <v>46</v>
      </c>
      <c r="B1651" s="34" t="s">
        <v>17</v>
      </c>
      <c r="C1651" s="34">
        <v>4</v>
      </c>
      <c r="D1651" s="34">
        <v>4</v>
      </c>
      <c r="E1651" s="34">
        <v>4</v>
      </c>
      <c r="F1651" s="34">
        <v>0</v>
      </c>
      <c r="G1651" s="37">
        <v>0</v>
      </c>
    </row>
    <row r="1652" spans="1:7" x14ac:dyDescent="0.25">
      <c r="A1652" s="31" t="s">
        <v>163</v>
      </c>
      <c r="B1652" s="34" t="s">
        <v>17</v>
      </c>
      <c r="C1652" s="34">
        <v>6</v>
      </c>
      <c r="D1652" s="34">
        <v>5</v>
      </c>
      <c r="E1652" s="34">
        <v>4</v>
      </c>
      <c r="F1652" s="34">
        <v>1</v>
      </c>
      <c r="G1652" s="37">
        <v>0</v>
      </c>
    </row>
    <row r="1653" spans="1:7" x14ac:dyDescent="0.25">
      <c r="A1653" s="31" t="s">
        <v>116</v>
      </c>
      <c r="B1653" s="34" t="s">
        <v>17</v>
      </c>
      <c r="C1653" s="34">
        <v>5</v>
      </c>
      <c r="D1653" s="34">
        <v>4</v>
      </c>
      <c r="E1653" s="34">
        <v>2</v>
      </c>
      <c r="F1653" s="34">
        <v>2</v>
      </c>
      <c r="G1653" s="37">
        <v>0</v>
      </c>
    </row>
    <row r="1654" spans="1:7" x14ac:dyDescent="0.25">
      <c r="A1654" s="29" t="s">
        <v>117</v>
      </c>
      <c r="B1654" s="34" t="s">
        <v>17</v>
      </c>
      <c r="C1654" s="35">
        <v>4</v>
      </c>
      <c r="D1654" s="35">
        <v>4</v>
      </c>
      <c r="E1654" s="35">
        <v>4</v>
      </c>
      <c r="F1654" s="35">
        <v>0</v>
      </c>
      <c r="G1654" s="36">
        <v>0</v>
      </c>
    </row>
    <row r="1655" spans="1:7" x14ac:dyDescent="0.25">
      <c r="A1655" s="31" t="s">
        <v>118</v>
      </c>
      <c r="B1655" s="34" t="s">
        <v>17</v>
      </c>
      <c r="C1655" s="34">
        <v>6</v>
      </c>
      <c r="D1655" s="34">
        <v>6</v>
      </c>
      <c r="E1655" s="34">
        <v>3</v>
      </c>
      <c r="F1655" s="34">
        <v>3</v>
      </c>
      <c r="G1655" s="37">
        <v>0</v>
      </c>
    </row>
    <row r="1656" spans="1:7" x14ac:dyDescent="0.25">
      <c r="A1656" s="29" t="s">
        <v>149</v>
      </c>
      <c r="B1656" s="34" t="s">
        <v>17</v>
      </c>
      <c r="C1656" s="35">
        <v>1</v>
      </c>
      <c r="D1656" s="35">
        <v>1</v>
      </c>
      <c r="E1656" s="35">
        <v>1</v>
      </c>
      <c r="F1656" s="35">
        <v>0</v>
      </c>
      <c r="G1656" s="36">
        <v>0</v>
      </c>
    </row>
    <row r="1657" spans="1:7" x14ac:dyDescent="0.25">
      <c r="A1657" s="29" t="s">
        <v>119</v>
      </c>
      <c r="B1657" s="34" t="s">
        <v>17</v>
      </c>
      <c r="C1657" s="35">
        <v>2</v>
      </c>
      <c r="D1657" s="35">
        <v>2</v>
      </c>
      <c r="E1657" s="35">
        <v>2</v>
      </c>
      <c r="F1657" s="35">
        <v>0</v>
      </c>
      <c r="G1657" s="36">
        <v>0</v>
      </c>
    </row>
    <row r="1658" spans="1:7" x14ac:dyDescent="0.25">
      <c r="A1658" s="29" t="s">
        <v>120</v>
      </c>
      <c r="B1658" s="34" t="s">
        <v>17</v>
      </c>
      <c r="C1658" s="35">
        <v>5</v>
      </c>
      <c r="D1658" s="35">
        <v>5</v>
      </c>
      <c r="E1658" s="35">
        <v>4</v>
      </c>
      <c r="F1658" s="35">
        <v>1</v>
      </c>
      <c r="G1658" s="36">
        <v>0</v>
      </c>
    </row>
    <row r="1659" spans="1:7" x14ac:dyDescent="0.25">
      <c r="A1659" s="31" t="s">
        <v>121</v>
      </c>
      <c r="B1659" s="34" t="s">
        <v>17</v>
      </c>
      <c r="C1659" s="34">
        <v>1</v>
      </c>
      <c r="D1659" s="34">
        <v>1</v>
      </c>
      <c r="E1659" s="34">
        <v>1</v>
      </c>
      <c r="F1659" s="34">
        <v>0</v>
      </c>
      <c r="G1659" s="37">
        <v>0</v>
      </c>
    </row>
    <row r="1660" spans="1:7" x14ac:dyDescent="0.25">
      <c r="A1660" s="29" t="s">
        <v>164</v>
      </c>
      <c r="B1660" s="34" t="s">
        <v>17</v>
      </c>
      <c r="C1660" s="35">
        <v>3</v>
      </c>
      <c r="D1660" s="35">
        <v>3</v>
      </c>
      <c r="E1660" s="35">
        <v>3</v>
      </c>
      <c r="F1660" s="35">
        <v>0</v>
      </c>
      <c r="G1660" s="36">
        <v>0</v>
      </c>
    </row>
    <row r="1661" spans="1:7" x14ac:dyDescent="0.25">
      <c r="A1661" s="31" t="s">
        <v>166</v>
      </c>
      <c r="B1661" s="34" t="s">
        <v>17</v>
      </c>
      <c r="C1661" s="34">
        <v>3</v>
      </c>
      <c r="D1661" s="34">
        <v>3</v>
      </c>
      <c r="E1661" s="34">
        <v>3</v>
      </c>
      <c r="F1661" s="34">
        <v>0</v>
      </c>
      <c r="G1661" s="37">
        <v>0</v>
      </c>
    </row>
    <row r="1662" spans="1:7" x14ac:dyDescent="0.25">
      <c r="A1662" s="29" t="s">
        <v>126</v>
      </c>
      <c r="B1662" s="34" t="s">
        <v>17</v>
      </c>
      <c r="C1662" s="35">
        <v>4</v>
      </c>
      <c r="D1662" s="35">
        <v>4</v>
      </c>
      <c r="E1662" s="35">
        <v>4</v>
      </c>
      <c r="F1662" s="35">
        <v>0</v>
      </c>
      <c r="G1662" s="36">
        <v>0</v>
      </c>
    </row>
    <row r="1663" spans="1:7" x14ac:dyDescent="0.25">
      <c r="A1663" s="31" t="s">
        <v>127</v>
      </c>
      <c r="B1663" s="34" t="s">
        <v>17</v>
      </c>
      <c r="C1663" s="34">
        <v>3</v>
      </c>
      <c r="D1663" s="34">
        <v>3</v>
      </c>
      <c r="E1663" s="34">
        <v>3</v>
      </c>
      <c r="F1663" s="34">
        <v>0</v>
      </c>
      <c r="G1663" s="37">
        <v>0</v>
      </c>
    </row>
    <row r="1664" spans="1:7" x14ac:dyDescent="0.25">
      <c r="A1664" s="29" t="s">
        <v>128</v>
      </c>
      <c r="B1664" s="34" t="s">
        <v>17</v>
      </c>
      <c r="C1664" s="35">
        <v>2</v>
      </c>
      <c r="D1664" s="35">
        <v>2</v>
      </c>
      <c r="E1664" s="35">
        <v>1</v>
      </c>
      <c r="F1664" s="35">
        <v>1</v>
      </c>
      <c r="G1664" s="36">
        <v>0</v>
      </c>
    </row>
    <row r="1665" spans="1:7" x14ac:dyDescent="0.25">
      <c r="A1665" s="29" t="s">
        <v>129</v>
      </c>
      <c r="B1665" s="34" t="s">
        <v>17</v>
      </c>
      <c r="C1665" s="35">
        <v>1</v>
      </c>
      <c r="D1665" s="35">
        <v>1</v>
      </c>
      <c r="E1665" s="35">
        <v>1</v>
      </c>
      <c r="F1665" s="35">
        <v>0</v>
      </c>
      <c r="G1665" s="36">
        <v>0</v>
      </c>
    </row>
    <row r="1666" spans="1:7" x14ac:dyDescent="0.25">
      <c r="A1666" s="31" t="s">
        <v>47</v>
      </c>
      <c r="B1666" s="34" t="s">
        <v>17</v>
      </c>
      <c r="C1666" s="34">
        <v>11</v>
      </c>
      <c r="D1666" s="34">
        <v>10</v>
      </c>
      <c r="E1666" s="34">
        <v>6</v>
      </c>
      <c r="F1666" s="34">
        <v>4</v>
      </c>
      <c r="G1666" s="37">
        <v>0</v>
      </c>
    </row>
    <row r="1667" spans="1:7" x14ac:dyDescent="0.25">
      <c r="A1667" s="29" t="s">
        <v>48</v>
      </c>
      <c r="B1667" s="34" t="s">
        <v>17</v>
      </c>
      <c r="C1667" s="35">
        <v>4</v>
      </c>
      <c r="D1667" s="35">
        <v>4</v>
      </c>
      <c r="E1667" s="35">
        <v>4</v>
      </c>
      <c r="F1667" s="35">
        <v>0</v>
      </c>
      <c r="G1667" s="36">
        <v>0</v>
      </c>
    </row>
    <row r="1668" spans="1:7" x14ac:dyDescent="0.25">
      <c r="A1668" s="31" t="s">
        <v>179</v>
      </c>
      <c r="B1668" s="34" t="s">
        <v>17</v>
      </c>
      <c r="C1668" s="34">
        <v>5</v>
      </c>
      <c r="D1668" s="34">
        <v>5</v>
      </c>
      <c r="E1668" s="34">
        <v>5</v>
      </c>
      <c r="F1668" s="34">
        <v>0</v>
      </c>
      <c r="G1668" s="37">
        <v>0</v>
      </c>
    </row>
    <row r="1669" spans="1:7" x14ac:dyDescent="0.25">
      <c r="A1669" s="29" t="s">
        <v>49</v>
      </c>
      <c r="B1669" s="34" t="s">
        <v>17</v>
      </c>
      <c r="C1669" s="35">
        <v>5</v>
      </c>
      <c r="D1669" s="35">
        <v>5</v>
      </c>
      <c r="E1669" s="35">
        <v>4</v>
      </c>
      <c r="F1669" s="35">
        <v>1</v>
      </c>
      <c r="G1669" s="36">
        <v>0</v>
      </c>
    </row>
    <row r="1670" spans="1:7" x14ac:dyDescent="0.25">
      <c r="A1670" s="31" t="s">
        <v>131</v>
      </c>
      <c r="B1670" s="34" t="s">
        <v>17</v>
      </c>
      <c r="C1670" s="34">
        <v>1</v>
      </c>
      <c r="D1670" s="34">
        <v>1</v>
      </c>
      <c r="E1670" s="34">
        <v>1</v>
      </c>
      <c r="F1670" s="34">
        <v>0</v>
      </c>
      <c r="G1670" s="37">
        <v>0</v>
      </c>
    </row>
    <row r="1671" spans="1:7" x14ac:dyDescent="0.25">
      <c r="A1671" s="31" t="s">
        <v>132</v>
      </c>
      <c r="B1671" s="34" t="s">
        <v>17</v>
      </c>
      <c r="C1671" s="34">
        <v>2</v>
      </c>
      <c r="D1671" s="34">
        <v>2</v>
      </c>
      <c r="E1671" s="34">
        <v>2</v>
      </c>
      <c r="F1671" s="34">
        <v>0</v>
      </c>
      <c r="G1671" s="37">
        <v>0</v>
      </c>
    </row>
    <row r="1672" spans="1:7" x14ac:dyDescent="0.25">
      <c r="A1672" s="31" t="s">
        <v>133</v>
      </c>
      <c r="B1672" s="34" t="s">
        <v>17</v>
      </c>
      <c r="C1672" s="34">
        <v>1</v>
      </c>
      <c r="D1672" s="34">
        <v>1</v>
      </c>
      <c r="E1672" s="34">
        <v>1</v>
      </c>
      <c r="F1672" s="34">
        <v>0</v>
      </c>
      <c r="G1672" s="37">
        <v>0</v>
      </c>
    </row>
    <row r="1673" spans="1:7" x14ac:dyDescent="0.25">
      <c r="A1673" s="31" t="s">
        <v>134</v>
      </c>
      <c r="B1673" s="34" t="s">
        <v>17</v>
      </c>
      <c r="C1673" s="34">
        <v>5</v>
      </c>
      <c r="D1673" s="34">
        <v>5</v>
      </c>
      <c r="E1673" s="34">
        <v>3</v>
      </c>
      <c r="F1673" s="34">
        <v>2</v>
      </c>
      <c r="G1673" s="37">
        <v>0</v>
      </c>
    </row>
    <row r="1674" spans="1:7" x14ac:dyDescent="0.25">
      <c r="A1674" s="29" t="s">
        <v>135</v>
      </c>
      <c r="B1674" s="34" t="s">
        <v>17</v>
      </c>
      <c r="C1674" s="35">
        <v>6</v>
      </c>
      <c r="D1674" s="35">
        <v>6</v>
      </c>
      <c r="E1674" s="35">
        <v>5</v>
      </c>
      <c r="F1674" s="35">
        <v>1</v>
      </c>
      <c r="G1674" s="36">
        <v>0</v>
      </c>
    </row>
    <row r="1675" spans="1:7" x14ac:dyDescent="0.25">
      <c r="A1675" s="29" t="s">
        <v>174</v>
      </c>
      <c r="B1675" s="34" t="s">
        <v>157</v>
      </c>
      <c r="C1675" s="35">
        <v>35</v>
      </c>
      <c r="D1675" s="35">
        <v>33</v>
      </c>
      <c r="E1675" s="35">
        <v>26</v>
      </c>
      <c r="F1675" s="35">
        <v>7</v>
      </c>
      <c r="G1675" s="36">
        <v>0</v>
      </c>
    </row>
    <row r="1676" spans="1:7" x14ac:dyDescent="0.25">
      <c r="A1676" s="31" t="s">
        <v>177</v>
      </c>
      <c r="B1676" s="34" t="s">
        <v>157</v>
      </c>
      <c r="C1676" s="34">
        <v>2</v>
      </c>
      <c r="D1676" s="34">
        <v>2</v>
      </c>
      <c r="E1676" s="34">
        <v>2</v>
      </c>
      <c r="F1676" s="34">
        <v>0</v>
      </c>
      <c r="G1676" s="37">
        <v>0</v>
      </c>
    </row>
    <row r="1677" spans="1:7" x14ac:dyDescent="0.25">
      <c r="A1677" s="29" t="s">
        <v>25</v>
      </c>
      <c r="B1677" s="34" t="s">
        <v>157</v>
      </c>
      <c r="C1677" s="35">
        <v>12</v>
      </c>
      <c r="D1677" s="35">
        <v>11</v>
      </c>
      <c r="E1677" s="35">
        <v>9</v>
      </c>
      <c r="F1677" s="35">
        <v>2</v>
      </c>
      <c r="G1677" s="36">
        <v>0</v>
      </c>
    </row>
    <row r="1678" spans="1:7" x14ac:dyDescent="0.25">
      <c r="A1678" s="31" t="s">
        <v>50</v>
      </c>
      <c r="B1678" s="34" t="s">
        <v>157</v>
      </c>
      <c r="C1678" s="34">
        <v>4</v>
      </c>
      <c r="D1678" s="34">
        <v>4</v>
      </c>
      <c r="E1678" s="34">
        <v>4</v>
      </c>
      <c r="F1678" s="34">
        <v>0</v>
      </c>
      <c r="G1678" s="37">
        <v>0</v>
      </c>
    </row>
    <row r="1679" spans="1:7" x14ac:dyDescent="0.25">
      <c r="A1679" s="29" t="s">
        <v>168</v>
      </c>
      <c r="B1679" s="34" t="s">
        <v>157</v>
      </c>
      <c r="C1679" s="35">
        <v>14</v>
      </c>
      <c r="D1679" s="35">
        <v>13</v>
      </c>
      <c r="E1679" s="35">
        <v>12</v>
      </c>
      <c r="F1679" s="35">
        <v>1</v>
      </c>
      <c r="G1679" s="36">
        <v>0</v>
      </c>
    </row>
    <row r="1680" spans="1:7" x14ac:dyDescent="0.25">
      <c r="A1680" s="29" t="s">
        <v>167</v>
      </c>
      <c r="B1680" s="34" t="s">
        <v>157</v>
      </c>
      <c r="C1680" s="35">
        <v>9</v>
      </c>
      <c r="D1680" s="35">
        <v>7</v>
      </c>
      <c r="E1680" s="35">
        <v>5</v>
      </c>
      <c r="F1680" s="35">
        <v>2</v>
      </c>
      <c r="G1680" s="36">
        <v>1</v>
      </c>
    </row>
    <row r="1681" spans="1:7" x14ac:dyDescent="0.25">
      <c r="A1681" s="29" t="s">
        <v>51</v>
      </c>
      <c r="B1681" s="34" t="s">
        <v>157</v>
      </c>
      <c r="C1681" s="35">
        <v>5</v>
      </c>
      <c r="D1681" s="35">
        <v>5</v>
      </c>
      <c r="E1681" s="35">
        <v>4</v>
      </c>
      <c r="F1681" s="35">
        <v>1</v>
      </c>
      <c r="G1681" s="36">
        <v>0</v>
      </c>
    </row>
    <row r="1682" spans="1:7" x14ac:dyDescent="0.25">
      <c r="A1682" s="31" t="s">
        <v>52</v>
      </c>
      <c r="B1682" s="34" t="s">
        <v>157</v>
      </c>
      <c r="C1682" s="34">
        <v>15</v>
      </c>
      <c r="D1682" s="34">
        <v>14</v>
      </c>
      <c r="E1682" s="34">
        <v>13</v>
      </c>
      <c r="F1682" s="34">
        <v>1</v>
      </c>
      <c r="G1682" s="37">
        <v>0</v>
      </c>
    </row>
    <row r="1683" spans="1:7" x14ac:dyDescent="0.25">
      <c r="A1683" s="31" t="s">
        <v>53</v>
      </c>
      <c r="B1683" s="34" t="s">
        <v>157</v>
      </c>
      <c r="C1683" s="34">
        <v>24</v>
      </c>
      <c r="D1683" s="34">
        <v>23</v>
      </c>
      <c r="E1683" s="34">
        <v>22</v>
      </c>
      <c r="F1683" s="34">
        <v>1</v>
      </c>
      <c r="G1683" s="37">
        <v>0</v>
      </c>
    </row>
    <row r="1684" spans="1:7" x14ac:dyDescent="0.25">
      <c r="A1684" s="29" t="s">
        <v>26</v>
      </c>
      <c r="B1684" s="34" t="s">
        <v>157</v>
      </c>
      <c r="C1684" s="35">
        <v>26</v>
      </c>
      <c r="D1684" s="35">
        <v>25</v>
      </c>
      <c r="E1684" s="35">
        <v>20</v>
      </c>
      <c r="F1684" s="35">
        <v>5</v>
      </c>
      <c r="G1684" s="36">
        <v>0</v>
      </c>
    </row>
    <row r="1685" spans="1:7" x14ac:dyDescent="0.25">
      <c r="A1685" s="29" t="s">
        <v>54</v>
      </c>
      <c r="B1685" s="34" t="s">
        <v>157</v>
      </c>
      <c r="C1685" s="35">
        <v>24</v>
      </c>
      <c r="D1685" s="35">
        <v>24</v>
      </c>
      <c r="E1685" s="35">
        <v>14</v>
      </c>
      <c r="F1685" s="35">
        <v>10</v>
      </c>
      <c r="G1685" s="36">
        <v>0</v>
      </c>
    </row>
    <row r="1686" spans="1:7" x14ac:dyDescent="0.25">
      <c r="A1686" s="31" t="s">
        <v>27</v>
      </c>
      <c r="B1686" s="34" t="s">
        <v>157</v>
      </c>
      <c r="C1686" s="34">
        <v>13</v>
      </c>
      <c r="D1686" s="34">
        <v>12</v>
      </c>
      <c r="E1686" s="34">
        <v>12</v>
      </c>
      <c r="F1686" s="34">
        <v>0</v>
      </c>
      <c r="G1686" s="37">
        <v>0</v>
      </c>
    </row>
    <row r="1687" spans="1:7" x14ac:dyDescent="0.25">
      <c r="A1687" s="29" t="s">
        <v>169</v>
      </c>
      <c r="B1687" s="34" t="s">
        <v>157</v>
      </c>
      <c r="C1687" s="35">
        <v>70</v>
      </c>
      <c r="D1687" s="35">
        <v>63</v>
      </c>
      <c r="E1687" s="35">
        <v>45</v>
      </c>
      <c r="F1687" s="35">
        <v>18</v>
      </c>
      <c r="G1687" s="36">
        <v>1</v>
      </c>
    </row>
    <row r="1688" spans="1:7" x14ac:dyDescent="0.25">
      <c r="A1688" s="29" t="s">
        <v>55</v>
      </c>
      <c r="B1688" s="34" t="s">
        <v>157</v>
      </c>
      <c r="C1688" s="35">
        <v>13</v>
      </c>
      <c r="D1688" s="35">
        <v>13</v>
      </c>
      <c r="E1688" s="35">
        <v>5</v>
      </c>
      <c r="F1688" s="35">
        <v>8</v>
      </c>
      <c r="G1688" s="36">
        <v>0</v>
      </c>
    </row>
    <row r="1689" spans="1:7" x14ac:dyDescent="0.25">
      <c r="A1689" s="29" t="s">
        <v>24</v>
      </c>
      <c r="B1689" s="34" t="s">
        <v>157</v>
      </c>
      <c r="C1689" s="35">
        <v>88</v>
      </c>
      <c r="D1689" s="35">
        <v>76</v>
      </c>
      <c r="E1689" s="35">
        <v>66</v>
      </c>
      <c r="F1689" s="35">
        <v>10</v>
      </c>
      <c r="G1689" s="36">
        <v>0</v>
      </c>
    </row>
    <row r="1690" spans="1:7" x14ac:dyDescent="0.25">
      <c r="A1690" s="31" t="s">
        <v>28</v>
      </c>
      <c r="B1690" s="34" t="s">
        <v>157</v>
      </c>
      <c r="C1690" s="34">
        <v>69</v>
      </c>
      <c r="D1690" s="34">
        <v>65</v>
      </c>
      <c r="E1690" s="34">
        <v>34</v>
      </c>
      <c r="F1690" s="34">
        <v>31</v>
      </c>
      <c r="G1690" s="37">
        <v>0</v>
      </c>
    </row>
    <row r="1691" spans="1:7" x14ac:dyDescent="0.25">
      <c r="A1691" s="29" t="s">
        <v>29</v>
      </c>
      <c r="B1691" s="34" t="s">
        <v>157</v>
      </c>
      <c r="C1691" s="35">
        <v>13</v>
      </c>
      <c r="D1691" s="35">
        <v>12</v>
      </c>
      <c r="E1691" s="35">
        <v>11</v>
      </c>
      <c r="F1691" s="35">
        <v>1</v>
      </c>
      <c r="G1691" s="36">
        <v>0</v>
      </c>
    </row>
    <row r="1692" spans="1:7" x14ac:dyDescent="0.25">
      <c r="A1692" s="31" t="s">
        <v>30</v>
      </c>
      <c r="B1692" s="34" t="s">
        <v>157</v>
      </c>
      <c r="C1692" s="34">
        <v>19</v>
      </c>
      <c r="D1692" s="34">
        <v>18</v>
      </c>
      <c r="E1692" s="34">
        <v>14</v>
      </c>
      <c r="F1692" s="34">
        <v>4</v>
      </c>
      <c r="G1692" s="37">
        <v>0</v>
      </c>
    </row>
    <row r="1693" spans="1:7" x14ac:dyDescent="0.25">
      <c r="A1693" s="31" t="s">
        <v>56</v>
      </c>
      <c r="B1693" s="34" t="s">
        <v>157</v>
      </c>
      <c r="C1693" s="34">
        <v>7</v>
      </c>
      <c r="D1693" s="34">
        <v>6</v>
      </c>
      <c r="E1693" s="34">
        <v>5</v>
      </c>
      <c r="F1693" s="34">
        <v>1</v>
      </c>
      <c r="G1693" s="37">
        <v>0</v>
      </c>
    </row>
    <row r="1694" spans="1:7" x14ac:dyDescent="0.25">
      <c r="A1694" s="31" t="s">
        <v>31</v>
      </c>
      <c r="B1694" s="34" t="s">
        <v>157</v>
      </c>
      <c r="C1694" s="34">
        <v>27</v>
      </c>
      <c r="D1694" s="34">
        <v>26</v>
      </c>
      <c r="E1694" s="34">
        <v>20</v>
      </c>
      <c r="F1694" s="34">
        <v>6</v>
      </c>
      <c r="G1694" s="37">
        <v>0</v>
      </c>
    </row>
    <row r="1695" spans="1:7" x14ac:dyDescent="0.25">
      <c r="A1695" s="31" t="s">
        <v>57</v>
      </c>
      <c r="B1695" s="34" t="s">
        <v>157</v>
      </c>
      <c r="C1695" s="34">
        <v>33</v>
      </c>
      <c r="D1695" s="34">
        <v>28</v>
      </c>
      <c r="E1695" s="34">
        <v>24</v>
      </c>
      <c r="F1695" s="34">
        <v>4</v>
      </c>
      <c r="G1695" s="37">
        <v>4</v>
      </c>
    </row>
    <row r="1696" spans="1:7" x14ac:dyDescent="0.25">
      <c r="A1696" s="31" t="s">
        <v>58</v>
      </c>
      <c r="B1696" s="34" t="s">
        <v>157</v>
      </c>
      <c r="C1696" s="34">
        <v>35</v>
      </c>
      <c r="D1696" s="34">
        <v>33</v>
      </c>
      <c r="E1696" s="34">
        <v>28</v>
      </c>
      <c r="F1696" s="34">
        <v>5</v>
      </c>
      <c r="G1696" s="37">
        <v>0</v>
      </c>
    </row>
    <row r="1697" spans="1:7" x14ac:dyDescent="0.25">
      <c r="A1697" s="31" t="s">
        <v>176</v>
      </c>
      <c r="B1697" s="34" t="s">
        <v>157</v>
      </c>
      <c r="C1697" s="34">
        <v>13</v>
      </c>
      <c r="D1697" s="34">
        <v>13</v>
      </c>
      <c r="E1697" s="34">
        <v>10</v>
      </c>
      <c r="F1697" s="34">
        <v>3</v>
      </c>
      <c r="G1697" s="37">
        <v>0</v>
      </c>
    </row>
    <row r="1698" spans="1:7" x14ac:dyDescent="0.25">
      <c r="A1698" s="31" t="s">
        <v>32</v>
      </c>
      <c r="B1698" s="34" t="s">
        <v>157</v>
      </c>
      <c r="C1698" s="34">
        <v>15</v>
      </c>
      <c r="D1698" s="34">
        <v>15</v>
      </c>
      <c r="E1698" s="34">
        <v>11</v>
      </c>
      <c r="F1698" s="34">
        <v>4</v>
      </c>
      <c r="G1698" s="37">
        <v>0</v>
      </c>
    </row>
    <row r="1699" spans="1:7" x14ac:dyDescent="0.25">
      <c r="A1699" s="29" t="s">
        <v>33</v>
      </c>
      <c r="B1699" s="34" t="s">
        <v>157</v>
      </c>
      <c r="C1699" s="35">
        <v>50</v>
      </c>
      <c r="D1699" s="35">
        <v>45</v>
      </c>
      <c r="E1699" s="35">
        <v>32</v>
      </c>
      <c r="F1699" s="35">
        <v>13</v>
      </c>
      <c r="G1699" s="36">
        <v>0</v>
      </c>
    </row>
    <row r="1700" spans="1:7" x14ac:dyDescent="0.25">
      <c r="A1700" s="31" t="s">
        <v>220</v>
      </c>
      <c r="B1700" s="34" t="s">
        <v>157</v>
      </c>
      <c r="C1700" s="34">
        <v>84</v>
      </c>
      <c r="D1700" s="34">
        <v>70</v>
      </c>
      <c r="E1700" s="34">
        <v>38</v>
      </c>
      <c r="F1700" s="34">
        <v>32</v>
      </c>
      <c r="G1700" s="37">
        <v>3</v>
      </c>
    </row>
    <row r="1701" spans="1:7" x14ac:dyDescent="0.25">
      <c r="A1701" s="31" t="s">
        <v>189</v>
      </c>
      <c r="B1701" s="34" t="s">
        <v>157</v>
      </c>
      <c r="C1701" s="34">
        <v>2</v>
      </c>
      <c r="D1701" s="34">
        <v>2</v>
      </c>
      <c r="E1701" s="34">
        <v>2</v>
      </c>
      <c r="F1701" s="34">
        <v>0</v>
      </c>
      <c r="G1701" s="37">
        <v>0</v>
      </c>
    </row>
    <row r="1702" spans="1:7" x14ac:dyDescent="0.25">
      <c r="A1702" s="31" t="s">
        <v>180</v>
      </c>
      <c r="B1702" s="34" t="s">
        <v>157</v>
      </c>
      <c r="C1702" s="34">
        <v>13</v>
      </c>
      <c r="D1702" s="34">
        <v>13</v>
      </c>
      <c r="E1702" s="34">
        <v>12</v>
      </c>
      <c r="F1702" s="34">
        <v>1</v>
      </c>
      <c r="G1702" s="37">
        <v>0</v>
      </c>
    </row>
    <row r="1703" spans="1:7" x14ac:dyDescent="0.25">
      <c r="A1703" s="29" t="s">
        <v>59</v>
      </c>
      <c r="B1703" s="34" t="s">
        <v>157</v>
      </c>
      <c r="C1703" s="35">
        <v>13</v>
      </c>
      <c r="D1703" s="35">
        <v>12</v>
      </c>
      <c r="E1703" s="35">
        <v>3</v>
      </c>
      <c r="F1703" s="35">
        <v>9</v>
      </c>
      <c r="G1703" s="36">
        <v>0</v>
      </c>
    </row>
    <row r="1704" spans="1:7" x14ac:dyDescent="0.25">
      <c r="A1704" s="31" t="s">
        <v>60</v>
      </c>
      <c r="B1704" s="34" t="s">
        <v>157</v>
      </c>
      <c r="C1704" s="34">
        <v>10</v>
      </c>
      <c r="D1704" s="34">
        <v>9</v>
      </c>
      <c r="E1704" s="34">
        <v>6</v>
      </c>
      <c r="F1704" s="34">
        <v>3</v>
      </c>
      <c r="G1704" s="37">
        <v>0</v>
      </c>
    </row>
    <row r="1705" spans="1:7" x14ac:dyDescent="0.25">
      <c r="A1705" s="29" t="s">
        <v>184</v>
      </c>
      <c r="B1705" s="34" t="s">
        <v>157</v>
      </c>
      <c r="C1705" s="35">
        <v>14</v>
      </c>
      <c r="D1705" s="35">
        <v>14</v>
      </c>
      <c r="E1705" s="35">
        <v>10</v>
      </c>
      <c r="F1705" s="35">
        <v>4</v>
      </c>
      <c r="G1705" s="36">
        <v>0</v>
      </c>
    </row>
    <row r="1706" spans="1:7" x14ac:dyDescent="0.25">
      <c r="A1706" s="29" t="s">
        <v>182</v>
      </c>
      <c r="B1706" s="34" t="s">
        <v>157</v>
      </c>
      <c r="C1706" s="35">
        <v>23</v>
      </c>
      <c r="D1706" s="35">
        <v>23</v>
      </c>
      <c r="E1706" s="35">
        <v>8</v>
      </c>
      <c r="F1706" s="35">
        <v>15</v>
      </c>
      <c r="G1706" s="36">
        <v>0</v>
      </c>
    </row>
    <row r="1707" spans="1:7" x14ac:dyDescent="0.25">
      <c r="A1707" s="29" t="s">
        <v>186</v>
      </c>
      <c r="B1707" s="34" t="s">
        <v>157</v>
      </c>
      <c r="C1707" s="35">
        <v>15</v>
      </c>
      <c r="D1707" s="35">
        <v>15</v>
      </c>
      <c r="E1707" s="35">
        <v>13</v>
      </c>
      <c r="F1707" s="35">
        <v>2</v>
      </c>
      <c r="G1707" s="36">
        <v>0</v>
      </c>
    </row>
    <row r="1708" spans="1:7" x14ac:dyDescent="0.25">
      <c r="A1708" s="31" t="s">
        <v>188</v>
      </c>
      <c r="B1708" s="34" t="s">
        <v>157</v>
      </c>
      <c r="C1708" s="34">
        <v>4</v>
      </c>
      <c r="D1708" s="34">
        <v>4</v>
      </c>
      <c r="E1708" s="34">
        <v>3</v>
      </c>
      <c r="F1708" s="34">
        <v>1</v>
      </c>
      <c r="G1708" s="37">
        <v>0</v>
      </c>
    </row>
    <row r="1709" spans="1:7" x14ac:dyDescent="0.25">
      <c r="A1709" s="29" t="s">
        <v>61</v>
      </c>
      <c r="B1709" s="34" t="s">
        <v>157</v>
      </c>
      <c r="C1709" s="35">
        <v>2</v>
      </c>
      <c r="D1709" s="35">
        <v>2</v>
      </c>
      <c r="E1709" s="35">
        <v>1</v>
      </c>
      <c r="F1709" s="35">
        <v>1</v>
      </c>
      <c r="G1709" s="36">
        <v>0</v>
      </c>
    </row>
    <row r="1710" spans="1:7" x14ac:dyDescent="0.25">
      <c r="A1710" s="31" t="s">
        <v>181</v>
      </c>
      <c r="B1710" s="34" t="s">
        <v>157</v>
      </c>
      <c r="C1710" s="34">
        <v>28</v>
      </c>
      <c r="D1710" s="34">
        <v>27</v>
      </c>
      <c r="E1710" s="34">
        <v>27</v>
      </c>
      <c r="F1710" s="34">
        <v>0</v>
      </c>
      <c r="G1710" s="37">
        <v>0</v>
      </c>
    </row>
    <row r="1711" spans="1:7" x14ac:dyDescent="0.25">
      <c r="A1711" s="29" t="s">
        <v>62</v>
      </c>
      <c r="B1711" s="34" t="s">
        <v>157</v>
      </c>
      <c r="C1711" s="35">
        <v>6</v>
      </c>
      <c r="D1711" s="35">
        <v>6</v>
      </c>
      <c r="E1711" s="35">
        <v>4</v>
      </c>
      <c r="F1711" s="35">
        <v>2</v>
      </c>
      <c r="G1711" s="36">
        <v>0</v>
      </c>
    </row>
    <row r="1712" spans="1:7" x14ac:dyDescent="0.25">
      <c r="A1712" s="31" t="s">
        <v>187</v>
      </c>
      <c r="B1712" s="34" t="s">
        <v>157</v>
      </c>
      <c r="C1712" s="34">
        <v>4</v>
      </c>
      <c r="D1712" s="34">
        <v>3</v>
      </c>
      <c r="E1712" s="34">
        <v>3</v>
      </c>
      <c r="F1712" s="34">
        <v>0</v>
      </c>
      <c r="G1712" s="37">
        <v>0</v>
      </c>
    </row>
    <row r="1713" spans="1:7" x14ac:dyDescent="0.25">
      <c r="A1713" s="31" t="s">
        <v>63</v>
      </c>
      <c r="B1713" s="34" t="s">
        <v>157</v>
      </c>
      <c r="C1713" s="34">
        <v>17</v>
      </c>
      <c r="D1713" s="34">
        <v>16</v>
      </c>
      <c r="E1713" s="34">
        <v>8</v>
      </c>
      <c r="F1713" s="34">
        <v>8</v>
      </c>
      <c r="G1713" s="37">
        <v>0</v>
      </c>
    </row>
    <row r="1714" spans="1:7" x14ac:dyDescent="0.25">
      <c r="A1714" s="29" t="s">
        <v>190</v>
      </c>
      <c r="B1714" s="34" t="s">
        <v>157</v>
      </c>
      <c r="C1714" s="35">
        <v>4</v>
      </c>
      <c r="D1714" s="35">
        <v>3</v>
      </c>
      <c r="E1714" s="35">
        <v>3</v>
      </c>
      <c r="F1714" s="35">
        <v>0</v>
      </c>
      <c r="G1714" s="36">
        <v>0</v>
      </c>
    </row>
    <row r="1715" spans="1:7" x14ac:dyDescent="0.25">
      <c r="A1715" s="31" t="s">
        <v>64</v>
      </c>
      <c r="B1715" s="34" t="s">
        <v>157</v>
      </c>
      <c r="C1715" s="34">
        <v>13</v>
      </c>
      <c r="D1715" s="34">
        <v>13</v>
      </c>
      <c r="E1715" s="34">
        <v>4</v>
      </c>
      <c r="F1715" s="34">
        <v>9</v>
      </c>
      <c r="G1715" s="37">
        <v>0</v>
      </c>
    </row>
    <row r="1716" spans="1:7" x14ac:dyDescent="0.25">
      <c r="A1716" s="29" t="s">
        <v>185</v>
      </c>
      <c r="B1716" s="34" t="s">
        <v>157</v>
      </c>
      <c r="C1716" s="35">
        <v>5</v>
      </c>
      <c r="D1716" s="35">
        <v>5</v>
      </c>
      <c r="E1716" s="35">
        <v>4</v>
      </c>
      <c r="F1716" s="35">
        <v>1</v>
      </c>
      <c r="G1716" s="36">
        <v>0</v>
      </c>
    </row>
    <row r="1717" spans="1:7" x14ac:dyDescent="0.25">
      <c r="A1717" s="31" t="s">
        <v>183</v>
      </c>
      <c r="B1717" s="34" t="s">
        <v>157</v>
      </c>
      <c r="C1717" s="34">
        <v>6</v>
      </c>
      <c r="D1717" s="34">
        <v>6</v>
      </c>
      <c r="E1717" s="34">
        <v>5</v>
      </c>
      <c r="F1717" s="34">
        <v>1</v>
      </c>
      <c r="G1717" s="37">
        <v>0</v>
      </c>
    </row>
    <row r="1718" spans="1:7" x14ac:dyDescent="0.25">
      <c r="A1718" s="29" t="s">
        <v>65</v>
      </c>
      <c r="B1718" s="34" t="s">
        <v>157</v>
      </c>
      <c r="C1718" s="35">
        <v>6</v>
      </c>
      <c r="D1718" s="35">
        <v>6</v>
      </c>
      <c r="E1718" s="35">
        <v>6</v>
      </c>
      <c r="F1718" s="35">
        <v>0</v>
      </c>
      <c r="G1718" s="36">
        <v>0</v>
      </c>
    </row>
    <row r="1719" spans="1:7" x14ac:dyDescent="0.25">
      <c r="A1719" s="31" t="s">
        <v>66</v>
      </c>
      <c r="B1719" s="34" t="s">
        <v>157</v>
      </c>
      <c r="C1719" s="34">
        <v>3</v>
      </c>
      <c r="D1719" s="34">
        <v>2</v>
      </c>
      <c r="E1719" s="34">
        <v>2</v>
      </c>
      <c r="F1719" s="34">
        <v>0</v>
      </c>
      <c r="G1719" s="37">
        <v>0</v>
      </c>
    </row>
    <row r="1720" spans="1:7" x14ac:dyDescent="0.25">
      <c r="A1720" s="29" t="s">
        <v>34</v>
      </c>
      <c r="B1720" s="34" t="s">
        <v>157</v>
      </c>
      <c r="C1720" s="35">
        <v>3</v>
      </c>
      <c r="D1720" s="35">
        <v>2</v>
      </c>
      <c r="E1720" s="35">
        <v>2</v>
      </c>
      <c r="F1720" s="35">
        <v>0</v>
      </c>
      <c r="G1720" s="36">
        <v>0</v>
      </c>
    </row>
    <row r="1721" spans="1:7" x14ac:dyDescent="0.25">
      <c r="A1721" s="31" t="s">
        <v>67</v>
      </c>
      <c r="B1721" s="34" t="s">
        <v>157</v>
      </c>
      <c r="C1721" s="34">
        <v>3</v>
      </c>
      <c r="D1721" s="34">
        <v>3</v>
      </c>
      <c r="E1721" s="34">
        <v>3</v>
      </c>
      <c r="F1721" s="34">
        <v>0</v>
      </c>
      <c r="G1721" s="37">
        <v>0</v>
      </c>
    </row>
    <row r="1722" spans="1:7" x14ac:dyDescent="0.25">
      <c r="A1722" s="29" t="s">
        <v>35</v>
      </c>
      <c r="B1722" s="34" t="s">
        <v>157</v>
      </c>
      <c r="C1722" s="35">
        <v>12</v>
      </c>
      <c r="D1722" s="35">
        <v>11</v>
      </c>
      <c r="E1722" s="35">
        <v>10</v>
      </c>
      <c r="F1722" s="35">
        <v>1</v>
      </c>
      <c r="G1722" s="36">
        <v>0</v>
      </c>
    </row>
    <row r="1723" spans="1:7" x14ac:dyDescent="0.25">
      <c r="A1723" s="31" t="s">
        <v>178</v>
      </c>
      <c r="B1723" s="34" t="s">
        <v>157</v>
      </c>
      <c r="C1723" s="34">
        <v>7</v>
      </c>
      <c r="D1723" s="34">
        <v>7</v>
      </c>
      <c r="E1723" s="34">
        <v>4</v>
      </c>
      <c r="F1723" s="34">
        <v>3</v>
      </c>
      <c r="G1723" s="37">
        <v>0</v>
      </c>
    </row>
    <row r="1724" spans="1:7" x14ac:dyDescent="0.25">
      <c r="A1724" s="31" t="s">
        <v>68</v>
      </c>
      <c r="B1724" s="34" t="s">
        <v>157</v>
      </c>
      <c r="C1724" s="34">
        <v>3</v>
      </c>
      <c r="D1724" s="34">
        <v>3</v>
      </c>
      <c r="E1724" s="34">
        <v>2</v>
      </c>
      <c r="F1724" s="34">
        <v>1</v>
      </c>
      <c r="G1724" s="37">
        <v>0</v>
      </c>
    </row>
    <row r="1725" spans="1:7" x14ac:dyDescent="0.25">
      <c r="A1725" s="29" t="s">
        <v>36</v>
      </c>
      <c r="B1725" s="34" t="s">
        <v>157</v>
      </c>
      <c r="C1725" s="35">
        <v>2</v>
      </c>
      <c r="D1725" s="35">
        <v>2</v>
      </c>
      <c r="E1725" s="35">
        <v>2</v>
      </c>
      <c r="F1725" s="35">
        <v>0</v>
      </c>
      <c r="G1725" s="36">
        <v>0</v>
      </c>
    </row>
    <row r="1726" spans="1:7" x14ac:dyDescent="0.25">
      <c r="A1726" s="31" t="s">
        <v>137</v>
      </c>
      <c r="B1726" s="34" t="s">
        <v>157</v>
      </c>
      <c r="C1726" s="34">
        <v>1</v>
      </c>
      <c r="D1726" s="34">
        <v>1</v>
      </c>
      <c r="E1726" s="34">
        <v>0</v>
      </c>
      <c r="F1726" s="34">
        <v>1</v>
      </c>
      <c r="G1726" s="37">
        <v>0</v>
      </c>
    </row>
    <row r="1727" spans="1:7" x14ac:dyDescent="0.25">
      <c r="A1727" s="29" t="s">
        <v>175</v>
      </c>
      <c r="B1727" s="34" t="s">
        <v>157</v>
      </c>
      <c r="C1727" s="35">
        <v>5</v>
      </c>
      <c r="D1727" s="35">
        <v>1</v>
      </c>
      <c r="E1727" s="35">
        <v>1</v>
      </c>
      <c r="F1727" s="35">
        <v>0</v>
      </c>
      <c r="G1727" s="36">
        <v>3</v>
      </c>
    </row>
    <row r="1728" spans="1:7" x14ac:dyDescent="0.25">
      <c r="A1728" s="29" t="s">
        <v>37</v>
      </c>
      <c r="B1728" s="34" t="s">
        <v>157</v>
      </c>
      <c r="C1728" s="35">
        <v>4</v>
      </c>
      <c r="D1728" s="35">
        <v>2</v>
      </c>
      <c r="E1728" s="35">
        <v>2</v>
      </c>
      <c r="F1728" s="35">
        <v>0</v>
      </c>
      <c r="G1728" s="36">
        <v>0</v>
      </c>
    </row>
    <row r="1729" spans="1:7" x14ac:dyDescent="0.25">
      <c r="A1729" s="31" t="s">
        <v>69</v>
      </c>
      <c r="B1729" s="34" t="s">
        <v>157</v>
      </c>
      <c r="C1729" s="34">
        <v>4</v>
      </c>
      <c r="D1729" s="34">
        <v>3</v>
      </c>
      <c r="E1729" s="34">
        <v>3</v>
      </c>
      <c r="F1729" s="34">
        <v>0</v>
      </c>
      <c r="G1729" s="37">
        <v>1</v>
      </c>
    </row>
    <row r="1730" spans="1:7" x14ac:dyDescent="0.25">
      <c r="A1730" s="31" t="s">
        <v>70</v>
      </c>
      <c r="B1730" s="34" t="s">
        <v>157</v>
      </c>
      <c r="C1730" s="34">
        <v>3</v>
      </c>
      <c r="D1730" s="34">
        <v>3</v>
      </c>
      <c r="E1730" s="34">
        <v>3</v>
      </c>
      <c r="F1730" s="34">
        <v>0</v>
      </c>
      <c r="G1730" s="37">
        <v>0</v>
      </c>
    </row>
    <row r="1731" spans="1:7" x14ac:dyDescent="0.25">
      <c r="A1731" s="29" t="s">
        <v>38</v>
      </c>
      <c r="B1731" s="34" t="s">
        <v>157</v>
      </c>
      <c r="C1731" s="35">
        <v>2</v>
      </c>
      <c r="D1731" s="35">
        <v>1</v>
      </c>
      <c r="E1731" s="35">
        <v>1</v>
      </c>
      <c r="F1731" s="35">
        <v>0</v>
      </c>
      <c r="G1731" s="36">
        <v>0</v>
      </c>
    </row>
    <row r="1732" spans="1:7" x14ac:dyDescent="0.25">
      <c r="A1732" s="31" t="s">
        <v>71</v>
      </c>
      <c r="B1732" s="34" t="s">
        <v>157</v>
      </c>
      <c r="C1732" s="34">
        <v>3</v>
      </c>
      <c r="D1732" s="34">
        <v>3</v>
      </c>
      <c r="E1732" s="34">
        <v>2</v>
      </c>
      <c r="F1732" s="34">
        <v>1</v>
      </c>
      <c r="G1732" s="37">
        <v>0</v>
      </c>
    </row>
    <row r="1733" spans="1:7" x14ac:dyDescent="0.25">
      <c r="A1733" s="31" t="s">
        <v>72</v>
      </c>
      <c r="B1733" s="34" t="s">
        <v>157</v>
      </c>
      <c r="C1733" s="34">
        <v>4</v>
      </c>
      <c r="D1733" s="34">
        <v>4</v>
      </c>
      <c r="E1733" s="34">
        <v>4</v>
      </c>
      <c r="F1733" s="34">
        <v>0</v>
      </c>
      <c r="G1733" s="37">
        <v>0</v>
      </c>
    </row>
    <row r="1734" spans="1:7" x14ac:dyDescent="0.25">
      <c r="A1734" s="31" t="s">
        <v>73</v>
      </c>
      <c r="B1734" s="34" t="s">
        <v>157</v>
      </c>
      <c r="C1734" s="34">
        <v>1</v>
      </c>
      <c r="D1734" s="34">
        <v>1</v>
      </c>
      <c r="E1734" s="34">
        <v>1</v>
      </c>
      <c r="F1734" s="34">
        <v>0</v>
      </c>
      <c r="G1734" s="37">
        <v>0</v>
      </c>
    </row>
    <row r="1735" spans="1:7" x14ac:dyDescent="0.25">
      <c r="A1735" s="29" t="s">
        <v>74</v>
      </c>
      <c r="B1735" s="34" t="s">
        <v>157</v>
      </c>
      <c r="C1735" s="35">
        <v>1</v>
      </c>
      <c r="D1735" s="35">
        <v>1</v>
      </c>
      <c r="E1735" s="35">
        <v>1</v>
      </c>
      <c r="F1735" s="35">
        <v>0</v>
      </c>
      <c r="G1735" s="36">
        <v>0</v>
      </c>
    </row>
    <row r="1736" spans="1:7" x14ac:dyDescent="0.25">
      <c r="A1736" s="29" t="s">
        <v>138</v>
      </c>
      <c r="B1736" s="34" t="s">
        <v>157</v>
      </c>
      <c r="C1736" s="35">
        <v>5</v>
      </c>
      <c r="D1736" s="35">
        <v>4</v>
      </c>
      <c r="E1736" s="35">
        <v>4</v>
      </c>
      <c r="F1736" s="35">
        <v>0</v>
      </c>
      <c r="G1736" s="36">
        <v>0</v>
      </c>
    </row>
    <row r="1737" spans="1:7" x14ac:dyDescent="0.25">
      <c r="A1737" s="31" t="s">
        <v>76</v>
      </c>
      <c r="B1737" s="34" t="s">
        <v>157</v>
      </c>
      <c r="C1737" s="34">
        <v>2</v>
      </c>
      <c r="D1737" s="34">
        <v>2</v>
      </c>
      <c r="E1737" s="34">
        <v>1</v>
      </c>
      <c r="F1737" s="34">
        <v>1</v>
      </c>
      <c r="G1737" s="37">
        <v>0</v>
      </c>
    </row>
    <row r="1738" spans="1:7" x14ac:dyDescent="0.25">
      <c r="A1738" s="31" t="s">
        <v>77</v>
      </c>
      <c r="B1738" s="34" t="s">
        <v>157</v>
      </c>
      <c r="C1738" s="34">
        <v>7</v>
      </c>
      <c r="D1738" s="34">
        <v>7</v>
      </c>
      <c r="E1738" s="34">
        <v>3</v>
      </c>
      <c r="F1738" s="34">
        <v>4</v>
      </c>
      <c r="G1738" s="37">
        <v>0</v>
      </c>
    </row>
    <row r="1739" spans="1:7" x14ac:dyDescent="0.25">
      <c r="A1739" s="31" t="s">
        <v>139</v>
      </c>
      <c r="B1739" s="34" t="s">
        <v>157</v>
      </c>
      <c r="C1739" s="34">
        <v>3</v>
      </c>
      <c r="D1739" s="34">
        <v>3</v>
      </c>
      <c r="E1739" s="34">
        <v>3</v>
      </c>
      <c r="F1739" s="34">
        <v>0</v>
      </c>
      <c r="G1739" s="37">
        <v>0</v>
      </c>
    </row>
    <row r="1740" spans="1:7" x14ac:dyDescent="0.25">
      <c r="A1740" s="29" t="s">
        <v>78</v>
      </c>
      <c r="B1740" s="34" t="s">
        <v>157</v>
      </c>
      <c r="C1740" s="35">
        <v>4</v>
      </c>
      <c r="D1740" s="35">
        <v>4</v>
      </c>
      <c r="E1740" s="35">
        <v>4</v>
      </c>
      <c r="F1740" s="35">
        <v>0</v>
      </c>
      <c r="G1740" s="36">
        <v>0</v>
      </c>
    </row>
    <row r="1741" spans="1:7" x14ac:dyDescent="0.25">
      <c r="A1741" s="31" t="s">
        <v>79</v>
      </c>
      <c r="B1741" s="34" t="s">
        <v>157</v>
      </c>
      <c r="C1741" s="34">
        <v>1</v>
      </c>
      <c r="D1741" s="34">
        <v>1</v>
      </c>
      <c r="E1741" s="34">
        <v>1</v>
      </c>
      <c r="F1741" s="34">
        <v>0</v>
      </c>
      <c r="G1741" s="37">
        <v>0</v>
      </c>
    </row>
    <row r="1742" spans="1:7" x14ac:dyDescent="0.25">
      <c r="A1742" s="31" t="s">
        <v>39</v>
      </c>
      <c r="B1742" s="34" t="s">
        <v>157</v>
      </c>
      <c r="C1742" s="34">
        <v>10</v>
      </c>
      <c r="D1742" s="34">
        <v>8</v>
      </c>
      <c r="E1742" s="34">
        <v>7</v>
      </c>
      <c r="F1742" s="34">
        <v>1</v>
      </c>
      <c r="G1742" s="37">
        <v>0</v>
      </c>
    </row>
    <row r="1743" spans="1:7" x14ac:dyDescent="0.25">
      <c r="A1743" s="29" t="s">
        <v>80</v>
      </c>
      <c r="B1743" s="34" t="s">
        <v>157</v>
      </c>
      <c r="C1743" s="35">
        <v>5</v>
      </c>
      <c r="D1743" s="35">
        <v>5</v>
      </c>
      <c r="E1743" s="35">
        <v>4</v>
      </c>
      <c r="F1743" s="35">
        <v>1</v>
      </c>
      <c r="G1743" s="36">
        <v>0</v>
      </c>
    </row>
    <row r="1744" spans="1:7" x14ac:dyDescent="0.25">
      <c r="A1744" s="29" t="s">
        <v>81</v>
      </c>
      <c r="B1744" s="34" t="s">
        <v>157</v>
      </c>
      <c r="C1744" s="35">
        <v>2</v>
      </c>
      <c r="D1744" s="35">
        <v>2</v>
      </c>
      <c r="E1744" s="35">
        <v>2</v>
      </c>
      <c r="F1744" s="35">
        <v>0</v>
      </c>
      <c r="G1744" s="36">
        <v>0</v>
      </c>
    </row>
    <row r="1745" spans="1:7" x14ac:dyDescent="0.25">
      <c r="A1745" s="31" t="s">
        <v>141</v>
      </c>
      <c r="B1745" s="34" t="s">
        <v>157</v>
      </c>
      <c r="C1745" s="34">
        <v>6</v>
      </c>
      <c r="D1745" s="34">
        <v>6</v>
      </c>
      <c r="E1745" s="34">
        <v>3</v>
      </c>
      <c r="F1745" s="34">
        <v>3</v>
      </c>
      <c r="G1745" s="37">
        <v>0</v>
      </c>
    </row>
    <row r="1746" spans="1:7" x14ac:dyDescent="0.25">
      <c r="A1746" s="29" t="s">
        <v>83</v>
      </c>
      <c r="B1746" s="34" t="s">
        <v>157</v>
      </c>
      <c r="C1746" s="35">
        <v>20</v>
      </c>
      <c r="D1746" s="35">
        <v>18</v>
      </c>
      <c r="E1746" s="35">
        <v>13</v>
      </c>
      <c r="F1746" s="35">
        <v>5</v>
      </c>
      <c r="G1746" s="36">
        <v>1</v>
      </c>
    </row>
    <row r="1747" spans="1:7" x14ac:dyDescent="0.25">
      <c r="A1747" s="29" t="s">
        <v>85</v>
      </c>
      <c r="B1747" s="34" t="s">
        <v>157</v>
      </c>
      <c r="C1747" s="35">
        <v>3</v>
      </c>
      <c r="D1747" s="35">
        <v>2</v>
      </c>
      <c r="E1747" s="35">
        <v>2</v>
      </c>
      <c r="F1747" s="35">
        <v>0</v>
      </c>
      <c r="G1747" s="36">
        <v>0</v>
      </c>
    </row>
    <row r="1748" spans="1:7" x14ac:dyDescent="0.25">
      <c r="A1748" s="31" t="s">
        <v>171</v>
      </c>
      <c r="B1748" s="34" t="s">
        <v>157</v>
      </c>
      <c r="C1748" s="34">
        <v>13</v>
      </c>
      <c r="D1748" s="34">
        <v>12</v>
      </c>
      <c r="E1748" s="34">
        <v>10</v>
      </c>
      <c r="F1748" s="34">
        <v>2</v>
      </c>
      <c r="G1748" s="37">
        <v>0</v>
      </c>
    </row>
    <row r="1749" spans="1:7" x14ac:dyDescent="0.25">
      <c r="A1749" s="29" t="s">
        <v>86</v>
      </c>
      <c r="B1749" s="34" t="s">
        <v>157</v>
      </c>
      <c r="C1749" s="35">
        <v>2</v>
      </c>
      <c r="D1749" s="35">
        <v>2</v>
      </c>
      <c r="E1749" s="35">
        <v>1</v>
      </c>
      <c r="F1749" s="35">
        <v>1</v>
      </c>
      <c r="G1749" s="36">
        <v>0</v>
      </c>
    </row>
    <row r="1750" spans="1:7" x14ac:dyDescent="0.25">
      <c r="A1750" s="31" t="s">
        <v>89</v>
      </c>
      <c r="B1750" s="34" t="s">
        <v>157</v>
      </c>
      <c r="C1750" s="34">
        <v>8</v>
      </c>
      <c r="D1750" s="34">
        <v>8</v>
      </c>
      <c r="E1750" s="34">
        <v>4</v>
      </c>
      <c r="F1750" s="34">
        <v>4</v>
      </c>
      <c r="G1750" s="37">
        <v>0</v>
      </c>
    </row>
    <row r="1751" spans="1:7" x14ac:dyDescent="0.25">
      <c r="A1751" s="31" t="s">
        <v>144</v>
      </c>
      <c r="B1751" s="34" t="s">
        <v>157</v>
      </c>
      <c r="C1751" s="34">
        <v>3</v>
      </c>
      <c r="D1751" s="34">
        <v>2</v>
      </c>
      <c r="E1751" s="34">
        <v>2</v>
      </c>
      <c r="F1751" s="34">
        <v>0</v>
      </c>
      <c r="G1751" s="37">
        <v>0</v>
      </c>
    </row>
    <row r="1752" spans="1:7" x14ac:dyDescent="0.25">
      <c r="A1752" s="29" t="s">
        <v>40</v>
      </c>
      <c r="B1752" s="34" t="s">
        <v>157</v>
      </c>
      <c r="C1752" s="35">
        <v>1</v>
      </c>
      <c r="D1752" s="35">
        <v>1</v>
      </c>
      <c r="E1752" s="35">
        <v>1</v>
      </c>
      <c r="F1752" s="35">
        <v>0</v>
      </c>
      <c r="G1752" s="36">
        <v>0</v>
      </c>
    </row>
    <row r="1753" spans="1:7" x14ac:dyDescent="0.25">
      <c r="A1753" s="29" t="s">
        <v>91</v>
      </c>
      <c r="B1753" s="34" t="s">
        <v>157</v>
      </c>
      <c r="C1753" s="35">
        <v>6</v>
      </c>
      <c r="D1753" s="35">
        <v>5</v>
      </c>
      <c r="E1753" s="35">
        <v>4</v>
      </c>
      <c r="F1753" s="35">
        <v>1</v>
      </c>
      <c r="G1753" s="36">
        <v>0</v>
      </c>
    </row>
    <row r="1754" spans="1:7" x14ac:dyDescent="0.25">
      <c r="A1754" s="31" t="s">
        <v>145</v>
      </c>
      <c r="B1754" s="34" t="s">
        <v>157</v>
      </c>
      <c r="C1754" s="34">
        <v>4</v>
      </c>
      <c r="D1754" s="34">
        <v>4</v>
      </c>
      <c r="E1754" s="34">
        <v>4</v>
      </c>
      <c r="F1754" s="34">
        <v>0</v>
      </c>
      <c r="G1754" s="37">
        <v>0</v>
      </c>
    </row>
    <row r="1755" spans="1:7" x14ac:dyDescent="0.25">
      <c r="A1755" s="29" t="s">
        <v>93</v>
      </c>
      <c r="B1755" s="34" t="s">
        <v>157</v>
      </c>
      <c r="C1755" s="35">
        <v>4</v>
      </c>
      <c r="D1755" s="35">
        <v>3</v>
      </c>
      <c r="E1755" s="35">
        <v>3</v>
      </c>
      <c r="F1755" s="35">
        <v>0</v>
      </c>
      <c r="G1755" s="36">
        <v>0</v>
      </c>
    </row>
    <row r="1756" spans="1:7" x14ac:dyDescent="0.25">
      <c r="A1756" s="31" t="s">
        <v>94</v>
      </c>
      <c r="B1756" s="34" t="s">
        <v>157</v>
      </c>
      <c r="C1756" s="34">
        <v>5</v>
      </c>
      <c r="D1756" s="34">
        <v>5</v>
      </c>
      <c r="E1756" s="34">
        <v>3</v>
      </c>
      <c r="F1756" s="34">
        <v>2</v>
      </c>
      <c r="G1756" s="37">
        <v>0</v>
      </c>
    </row>
    <row r="1757" spans="1:7" x14ac:dyDescent="0.25">
      <c r="A1757" s="31" t="s">
        <v>95</v>
      </c>
      <c r="B1757" s="34" t="s">
        <v>157</v>
      </c>
      <c r="C1757" s="34">
        <v>4</v>
      </c>
      <c r="D1757" s="34">
        <v>3</v>
      </c>
      <c r="E1757" s="34">
        <v>2</v>
      </c>
      <c r="F1757" s="34">
        <v>1</v>
      </c>
      <c r="G1757" s="37">
        <v>0</v>
      </c>
    </row>
    <row r="1758" spans="1:7" x14ac:dyDescent="0.25">
      <c r="A1758" s="29" t="s">
        <v>96</v>
      </c>
      <c r="B1758" s="34" t="s">
        <v>157</v>
      </c>
      <c r="C1758" s="35">
        <v>6</v>
      </c>
      <c r="D1758" s="35">
        <v>6</v>
      </c>
      <c r="E1758" s="35">
        <v>6</v>
      </c>
      <c r="F1758" s="35">
        <v>0</v>
      </c>
      <c r="G1758" s="36">
        <v>0</v>
      </c>
    </row>
    <row r="1759" spans="1:7" x14ac:dyDescent="0.25">
      <c r="A1759" s="29" t="s">
        <v>97</v>
      </c>
      <c r="B1759" s="34" t="s">
        <v>157</v>
      </c>
      <c r="C1759" s="35">
        <v>1</v>
      </c>
      <c r="D1759" s="35">
        <v>1</v>
      </c>
      <c r="E1759" s="35">
        <v>1</v>
      </c>
      <c r="F1759" s="35">
        <v>0</v>
      </c>
      <c r="G1759" s="36">
        <v>0</v>
      </c>
    </row>
    <row r="1760" spans="1:7" x14ac:dyDescent="0.25">
      <c r="A1760" s="31" t="s">
        <v>98</v>
      </c>
      <c r="B1760" s="34" t="s">
        <v>157</v>
      </c>
      <c r="C1760" s="34">
        <v>6</v>
      </c>
      <c r="D1760" s="34">
        <v>6</v>
      </c>
      <c r="E1760" s="34">
        <v>4</v>
      </c>
      <c r="F1760" s="34">
        <v>2</v>
      </c>
      <c r="G1760" s="37">
        <v>0</v>
      </c>
    </row>
    <row r="1761" spans="1:7" x14ac:dyDescent="0.25">
      <c r="A1761" s="29" t="s">
        <v>99</v>
      </c>
      <c r="B1761" s="34" t="s">
        <v>157</v>
      </c>
      <c r="C1761" s="35">
        <v>1</v>
      </c>
      <c r="D1761" s="35">
        <v>1</v>
      </c>
      <c r="E1761" s="35">
        <v>1</v>
      </c>
      <c r="F1761" s="35">
        <v>0</v>
      </c>
      <c r="G1761" s="36">
        <v>0</v>
      </c>
    </row>
    <row r="1762" spans="1:7" x14ac:dyDescent="0.25">
      <c r="A1762" s="29" t="s">
        <v>42</v>
      </c>
      <c r="B1762" s="34" t="s">
        <v>157</v>
      </c>
      <c r="C1762" s="35">
        <v>14</v>
      </c>
      <c r="D1762" s="35">
        <v>14</v>
      </c>
      <c r="E1762" s="35">
        <v>12</v>
      </c>
      <c r="F1762" s="35">
        <v>2</v>
      </c>
      <c r="G1762" s="36">
        <v>0</v>
      </c>
    </row>
    <row r="1763" spans="1:7" x14ac:dyDescent="0.25">
      <c r="A1763" s="29" t="s">
        <v>100</v>
      </c>
      <c r="B1763" s="34" t="s">
        <v>157</v>
      </c>
      <c r="C1763" s="35">
        <v>1</v>
      </c>
      <c r="D1763" s="35">
        <v>1</v>
      </c>
      <c r="E1763" s="35">
        <v>1</v>
      </c>
      <c r="F1763" s="35">
        <v>0</v>
      </c>
      <c r="G1763" s="36">
        <v>0</v>
      </c>
    </row>
    <row r="1764" spans="1:7" x14ac:dyDescent="0.25">
      <c r="A1764" s="29" t="s">
        <v>101</v>
      </c>
      <c r="B1764" s="34" t="s">
        <v>157</v>
      </c>
      <c r="C1764" s="35">
        <v>6</v>
      </c>
      <c r="D1764" s="35">
        <v>6</v>
      </c>
      <c r="E1764" s="35">
        <v>6</v>
      </c>
      <c r="F1764" s="35">
        <v>0</v>
      </c>
      <c r="G1764" s="36">
        <v>0</v>
      </c>
    </row>
    <row r="1765" spans="1:7" x14ac:dyDescent="0.25">
      <c r="A1765" s="31" t="s">
        <v>43</v>
      </c>
      <c r="B1765" s="34" t="s">
        <v>157</v>
      </c>
      <c r="C1765" s="34">
        <v>1</v>
      </c>
      <c r="D1765" s="34">
        <v>1</v>
      </c>
      <c r="E1765" s="34">
        <v>1</v>
      </c>
      <c r="F1765" s="34">
        <v>0</v>
      </c>
      <c r="G1765" s="37">
        <v>0</v>
      </c>
    </row>
    <row r="1766" spans="1:7" x14ac:dyDescent="0.25">
      <c r="A1766" s="31" t="s">
        <v>102</v>
      </c>
      <c r="B1766" s="34" t="s">
        <v>157</v>
      </c>
      <c r="C1766" s="34">
        <v>3</v>
      </c>
      <c r="D1766" s="34">
        <v>3</v>
      </c>
      <c r="E1766" s="34">
        <v>2</v>
      </c>
      <c r="F1766" s="34">
        <v>1</v>
      </c>
      <c r="G1766" s="37">
        <v>0</v>
      </c>
    </row>
    <row r="1767" spans="1:7" x14ac:dyDescent="0.25">
      <c r="A1767" s="29" t="s">
        <v>103</v>
      </c>
      <c r="B1767" s="34" t="s">
        <v>157</v>
      </c>
      <c r="C1767" s="35">
        <v>3</v>
      </c>
      <c r="D1767" s="35">
        <v>3</v>
      </c>
      <c r="E1767" s="35">
        <v>3</v>
      </c>
      <c r="F1767" s="35">
        <v>0</v>
      </c>
      <c r="G1767" s="36">
        <v>0</v>
      </c>
    </row>
    <row r="1768" spans="1:7" x14ac:dyDescent="0.25">
      <c r="A1768" s="31" t="s">
        <v>104</v>
      </c>
      <c r="B1768" s="34" t="s">
        <v>157</v>
      </c>
      <c r="C1768" s="34">
        <v>4</v>
      </c>
      <c r="D1768" s="34">
        <v>4</v>
      </c>
      <c r="E1768" s="34">
        <v>4</v>
      </c>
      <c r="F1768" s="34">
        <v>0</v>
      </c>
      <c r="G1768" s="37">
        <v>0</v>
      </c>
    </row>
    <row r="1769" spans="1:7" x14ac:dyDescent="0.25">
      <c r="A1769" s="29" t="s">
        <v>106</v>
      </c>
      <c r="B1769" s="34" t="s">
        <v>157</v>
      </c>
      <c r="C1769" s="35">
        <v>4</v>
      </c>
      <c r="D1769" s="35">
        <v>4</v>
      </c>
      <c r="E1769" s="35">
        <v>4</v>
      </c>
      <c r="F1769" s="35">
        <v>0</v>
      </c>
      <c r="G1769" s="36">
        <v>0</v>
      </c>
    </row>
    <row r="1770" spans="1:7" x14ac:dyDescent="0.25">
      <c r="A1770" s="31" t="s">
        <v>173</v>
      </c>
      <c r="B1770" s="34" t="s">
        <v>157</v>
      </c>
      <c r="C1770" s="34">
        <v>2</v>
      </c>
      <c r="D1770" s="34">
        <v>2</v>
      </c>
      <c r="E1770" s="34">
        <v>2</v>
      </c>
      <c r="F1770" s="34">
        <v>0</v>
      </c>
      <c r="G1770" s="37">
        <v>0</v>
      </c>
    </row>
    <row r="1771" spans="1:7" x14ac:dyDescent="0.25">
      <c r="A1771" s="31" t="s">
        <v>108</v>
      </c>
      <c r="B1771" s="34" t="s">
        <v>157</v>
      </c>
      <c r="C1771" s="34">
        <v>7</v>
      </c>
      <c r="D1771" s="34">
        <v>6</v>
      </c>
      <c r="E1771" s="34">
        <v>6</v>
      </c>
      <c r="F1771" s="34">
        <v>0</v>
      </c>
      <c r="G1771" s="37">
        <v>0</v>
      </c>
    </row>
    <row r="1772" spans="1:7" x14ac:dyDescent="0.25">
      <c r="A1772" s="29" t="s">
        <v>45</v>
      </c>
      <c r="B1772" s="34" t="s">
        <v>157</v>
      </c>
      <c r="C1772" s="35">
        <v>2</v>
      </c>
      <c r="D1772" s="35">
        <v>2</v>
      </c>
      <c r="E1772" s="35">
        <v>2</v>
      </c>
      <c r="F1772" s="35">
        <v>0</v>
      </c>
      <c r="G1772" s="36">
        <v>0</v>
      </c>
    </row>
    <row r="1773" spans="1:7" x14ac:dyDescent="0.25">
      <c r="A1773" s="31" t="s">
        <v>148</v>
      </c>
      <c r="B1773" s="34" t="s">
        <v>157</v>
      </c>
      <c r="C1773" s="34">
        <v>1</v>
      </c>
      <c r="D1773" s="34">
        <v>1</v>
      </c>
      <c r="E1773" s="34">
        <v>1</v>
      </c>
      <c r="F1773" s="34">
        <v>0</v>
      </c>
      <c r="G1773" s="37">
        <v>0</v>
      </c>
    </row>
    <row r="1774" spans="1:7" x14ac:dyDescent="0.25">
      <c r="A1774" s="31" t="s">
        <v>110</v>
      </c>
      <c r="B1774" s="34" t="s">
        <v>157</v>
      </c>
      <c r="C1774" s="34">
        <v>3</v>
      </c>
      <c r="D1774" s="34">
        <v>3</v>
      </c>
      <c r="E1774" s="34">
        <v>2</v>
      </c>
      <c r="F1774" s="34">
        <v>1</v>
      </c>
      <c r="G1774" s="37">
        <v>0</v>
      </c>
    </row>
    <row r="1775" spans="1:7" x14ac:dyDescent="0.25">
      <c r="A1775" s="31" t="s">
        <v>170</v>
      </c>
      <c r="B1775" s="34" t="s">
        <v>157</v>
      </c>
      <c r="C1775" s="34">
        <v>1</v>
      </c>
      <c r="D1775" s="34">
        <v>1</v>
      </c>
      <c r="E1775" s="34">
        <v>1</v>
      </c>
      <c r="F1775" s="34">
        <v>0</v>
      </c>
      <c r="G1775" s="37">
        <v>0</v>
      </c>
    </row>
    <row r="1776" spans="1:7" x14ac:dyDescent="0.25">
      <c r="A1776" s="29" t="s">
        <v>111</v>
      </c>
      <c r="B1776" s="34" t="s">
        <v>157</v>
      </c>
      <c r="C1776" s="35">
        <v>2</v>
      </c>
      <c r="D1776" s="35">
        <v>2</v>
      </c>
      <c r="E1776" s="35">
        <v>2</v>
      </c>
      <c r="F1776" s="35">
        <v>0</v>
      </c>
      <c r="G1776" s="36">
        <v>0</v>
      </c>
    </row>
    <row r="1777" spans="1:7" x14ac:dyDescent="0.25">
      <c r="A1777" s="29" t="s">
        <v>113</v>
      </c>
      <c r="B1777" s="34" t="s">
        <v>157</v>
      </c>
      <c r="C1777" s="35">
        <v>7</v>
      </c>
      <c r="D1777" s="35">
        <v>5</v>
      </c>
      <c r="E1777" s="35">
        <v>4</v>
      </c>
      <c r="F1777" s="35">
        <v>1</v>
      </c>
      <c r="G1777" s="36">
        <v>0</v>
      </c>
    </row>
    <row r="1778" spans="1:7" x14ac:dyDescent="0.25">
      <c r="A1778" s="31" t="s">
        <v>165</v>
      </c>
      <c r="B1778" s="34" t="s">
        <v>157</v>
      </c>
      <c r="C1778" s="34">
        <v>7</v>
      </c>
      <c r="D1778" s="34">
        <v>7</v>
      </c>
      <c r="E1778" s="34">
        <v>6</v>
      </c>
      <c r="F1778" s="34">
        <v>1</v>
      </c>
      <c r="G1778" s="37">
        <v>0</v>
      </c>
    </row>
    <row r="1779" spans="1:7" x14ac:dyDescent="0.25">
      <c r="A1779" s="31" t="s">
        <v>114</v>
      </c>
      <c r="B1779" s="34" t="s">
        <v>157</v>
      </c>
      <c r="C1779" s="34">
        <v>1</v>
      </c>
      <c r="D1779" s="34">
        <v>1</v>
      </c>
      <c r="E1779" s="34">
        <v>1</v>
      </c>
      <c r="F1779" s="34">
        <v>0</v>
      </c>
      <c r="G1779" s="37">
        <v>0</v>
      </c>
    </row>
    <row r="1780" spans="1:7" x14ac:dyDescent="0.25">
      <c r="A1780" s="31" t="s">
        <v>46</v>
      </c>
      <c r="B1780" s="34" t="s">
        <v>157</v>
      </c>
      <c r="C1780" s="34">
        <v>14</v>
      </c>
      <c r="D1780" s="34">
        <v>14</v>
      </c>
      <c r="E1780" s="34">
        <v>12</v>
      </c>
      <c r="F1780" s="34">
        <v>2</v>
      </c>
      <c r="G1780" s="37">
        <v>0</v>
      </c>
    </row>
    <row r="1781" spans="1:7" x14ac:dyDescent="0.25">
      <c r="A1781" s="31" t="s">
        <v>163</v>
      </c>
      <c r="B1781" s="34" t="s">
        <v>157</v>
      </c>
      <c r="C1781" s="34">
        <v>4</v>
      </c>
      <c r="D1781" s="34">
        <v>4</v>
      </c>
      <c r="E1781" s="34">
        <v>4</v>
      </c>
      <c r="F1781" s="34">
        <v>0</v>
      </c>
      <c r="G1781" s="37">
        <v>0</v>
      </c>
    </row>
    <row r="1782" spans="1:7" x14ac:dyDescent="0.25">
      <c r="A1782" s="29" t="s">
        <v>116</v>
      </c>
      <c r="B1782" s="34" t="s">
        <v>157</v>
      </c>
      <c r="C1782" s="35">
        <v>8</v>
      </c>
      <c r="D1782" s="35">
        <v>8</v>
      </c>
      <c r="E1782" s="35">
        <v>3</v>
      </c>
      <c r="F1782" s="35">
        <v>5</v>
      </c>
      <c r="G1782" s="36">
        <v>0</v>
      </c>
    </row>
    <row r="1783" spans="1:7" x14ac:dyDescent="0.25">
      <c r="A1783" s="31" t="s">
        <v>117</v>
      </c>
      <c r="B1783" s="34" t="s">
        <v>157</v>
      </c>
      <c r="C1783" s="34">
        <v>1</v>
      </c>
      <c r="D1783" s="34">
        <v>1</v>
      </c>
      <c r="E1783" s="34">
        <v>1</v>
      </c>
      <c r="F1783" s="34">
        <v>0</v>
      </c>
      <c r="G1783" s="37">
        <v>0</v>
      </c>
    </row>
    <row r="1784" spans="1:7" x14ac:dyDescent="0.25">
      <c r="A1784" s="29" t="s">
        <v>118</v>
      </c>
      <c r="B1784" s="34" t="s">
        <v>157</v>
      </c>
      <c r="C1784" s="35">
        <v>5</v>
      </c>
      <c r="D1784" s="35">
        <v>4</v>
      </c>
      <c r="E1784" s="35">
        <v>4</v>
      </c>
      <c r="F1784" s="35">
        <v>0</v>
      </c>
      <c r="G1784" s="36">
        <v>0</v>
      </c>
    </row>
    <row r="1785" spans="1:7" x14ac:dyDescent="0.25">
      <c r="A1785" s="29" t="s">
        <v>150</v>
      </c>
      <c r="B1785" s="34" t="s">
        <v>157</v>
      </c>
      <c r="C1785" s="35">
        <v>2</v>
      </c>
      <c r="D1785" s="35">
        <v>2</v>
      </c>
      <c r="E1785" s="35">
        <v>2</v>
      </c>
      <c r="F1785" s="35">
        <v>0</v>
      </c>
      <c r="G1785" s="36">
        <v>0</v>
      </c>
    </row>
    <row r="1786" spans="1:7" x14ac:dyDescent="0.25">
      <c r="A1786" s="31" t="s">
        <v>119</v>
      </c>
      <c r="B1786" s="34" t="s">
        <v>157</v>
      </c>
      <c r="C1786" s="34">
        <v>1</v>
      </c>
      <c r="D1786" s="34">
        <v>1</v>
      </c>
      <c r="E1786" s="34">
        <v>1</v>
      </c>
      <c r="F1786" s="34">
        <v>0</v>
      </c>
      <c r="G1786" s="37">
        <v>0</v>
      </c>
    </row>
    <row r="1787" spans="1:7" x14ac:dyDescent="0.25">
      <c r="A1787" s="29" t="s">
        <v>120</v>
      </c>
      <c r="B1787" s="34" t="s">
        <v>157</v>
      </c>
      <c r="C1787" s="35">
        <v>14</v>
      </c>
      <c r="D1787" s="35">
        <v>14</v>
      </c>
      <c r="E1787" s="35">
        <v>8</v>
      </c>
      <c r="F1787" s="35">
        <v>6</v>
      </c>
      <c r="G1787" s="36">
        <v>0</v>
      </c>
    </row>
    <row r="1788" spans="1:7" x14ac:dyDescent="0.25">
      <c r="A1788" s="29" t="s">
        <v>121</v>
      </c>
      <c r="B1788" s="34" t="s">
        <v>157</v>
      </c>
      <c r="C1788" s="35">
        <v>1</v>
      </c>
      <c r="D1788" s="35">
        <v>1</v>
      </c>
      <c r="E1788" s="35">
        <v>1</v>
      </c>
      <c r="F1788" s="35">
        <v>0</v>
      </c>
      <c r="G1788" s="36">
        <v>0</v>
      </c>
    </row>
    <row r="1789" spans="1:7" x14ac:dyDescent="0.25">
      <c r="A1789" s="29" t="s">
        <v>164</v>
      </c>
      <c r="B1789" s="34" t="s">
        <v>157</v>
      </c>
      <c r="C1789" s="35">
        <v>5</v>
      </c>
      <c r="D1789" s="35">
        <v>5</v>
      </c>
      <c r="E1789" s="35">
        <v>5</v>
      </c>
      <c r="F1789" s="35">
        <v>0</v>
      </c>
      <c r="G1789" s="36">
        <v>0</v>
      </c>
    </row>
    <row r="1790" spans="1:7" x14ac:dyDescent="0.25">
      <c r="A1790" s="29" t="s">
        <v>166</v>
      </c>
      <c r="B1790" s="34" t="s">
        <v>157</v>
      </c>
      <c r="C1790" s="35">
        <v>4</v>
      </c>
      <c r="D1790" s="35">
        <v>4</v>
      </c>
      <c r="E1790" s="35">
        <v>4</v>
      </c>
      <c r="F1790" s="35">
        <v>0</v>
      </c>
      <c r="G1790" s="36">
        <v>0</v>
      </c>
    </row>
    <row r="1791" spans="1:7" x14ac:dyDescent="0.25">
      <c r="A1791" s="31" t="s">
        <v>124</v>
      </c>
      <c r="B1791" s="34" t="s">
        <v>157</v>
      </c>
      <c r="C1791" s="34">
        <v>1</v>
      </c>
      <c r="D1791" s="34">
        <v>0</v>
      </c>
      <c r="E1791" s="34">
        <v>0</v>
      </c>
      <c r="F1791" s="34">
        <v>0</v>
      </c>
      <c r="G1791" s="37">
        <v>1</v>
      </c>
    </row>
    <row r="1792" spans="1:7" x14ac:dyDescent="0.25">
      <c r="A1792" s="31" t="s">
        <v>125</v>
      </c>
      <c r="B1792" s="34" t="s">
        <v>157</v>
      </c>
      <c r="C1792" s="34">
        <v>5</v>
      </c>
      <c r="D1792" s="34">
        <v>4</v>
      </c>
      <c r="E1792" s="34">
        <v>4</v>
      </c>
      <c r="F1792" s="34">
        <v>0</v>
      </c>
      <c r="G1792" s="37">
        <v>0</v>
      </c>
    </row>
    <row r="1793" spans="1:7" x14ac:dyDescent="0.25">
      <c r="A1793" s="29" t="s">
        <v>126</v>
      </c>
      <c r="B1793" s="34" t="s">
        <v>157</v>
      </c>
      <c r="C1793" s="35">
        <v>3</v>
      </c>
      <c r="D1793" s="35">
        <v>2</v>
      </c>
      <c r="E1793" s="35">
        <v>2</v>
      </c>
      <c r="F1793" s="35">
        <v>0</v>
      </c>
      <c r="G1793" s="36">
        <v>0</v>
      </c>
    </row>
    <row r="1794" spans="1:7" x14ac:dyDescent="0.25">
      <c r="A1794" s="31" t="s">
        <v>127</v>
      </c>
      <c r="B1794" s="34" t="s">
        <v>157</v>
      </c>
      <c r="C1794" s="34">
        <v>4</v>
      </c>
      <c r="D1794" s="34">
        <v>4</v>
      </c>
      <c r="E1794" s="34">
        <v>4</v>
      </c>
      <c r="F1794" s="34">
        <v>0</v>
      </c>
      <c r="G1794" s="37">
        <v>0</v>
      </c>
    </row>
    <row r="1795" spans="1:7" x14ac:dyDescent="0.25">
      <c r="A1795" s="29" t="s">
        <v>128</v>
      </c>
      <c r="B1795" s="34" t="s">
        <v>157</v>
      </c>
      <c r="C1795" s="35">
        <v>5</v>
      </c>
      <c r="D1795" s="35">
        <v>5</v>
      </c>
      <c r="E1795" s="35">
        <v>4</v>
      </c>
      <c r="F1795" s="35">
        <v>1</v>
      </c>
      <c r="G1795" s="36">
        <v>0</v>
      </c>
    </row>
    <row r="1796" spans="1:7" x14ac:dyDescent="0.25">
      <c r="A1796" s="31" t="s">
        <v>129</v>
      </c>
      <c r="B1796" s="34" t="s">
        <v>157</v>
      </c>
      <c r="C1796" s="34">
        <v>1</v>
      </c>
      <c r="D1796" s="34">
        <v>1</v>
      </c>
      <c r="E1796" s="34">
        <v>1</v>
      </c>
      <c r="F1796" s="34">
        <v>0</v>
      </c>
      <c r="G1796" s="37">
        <v>0</v>
      </c>
    </row>
    <row r="1797" spans="1:7" x14ac:dyDescent="0.25">
      <c r="A1797" s="29" t="s">
        <v>47</v>
      </c>
      <c r="B1797" s="34" t="s">
        <v>157</v>
      </c>
      <c r="C1797" s="35">
        <v>19</v>
      </c>
      <c r="D1797" s="35">
        <v>17</v>
      </c>
      <c r="E1797" s="35">
        <v>14</v>
      </c>
      <c r="F1797" s="35">
        <v>3</v>
      </c>
      <c r="G1797" s="36">
        <v>0</v>
      </c>
    </row>
    <row r="1798" spans="1:7" x14ac:dyDescent="0.25">
      <c r="A1798" s="31" t="s">
        <v>48</v>
      </c>
      <c r="B1798" s="34" t="s">
        <v>157</v>
      </c>
      <c r="C1798" s="34">
        <v>7</v>
      </c>
      <c r="D1798" s="34">
        <v>7</v>
      </c>
      <c r="E1798" s="34">
        <v>6</v>
      </c>
      <c r="F1798" s="34">
        <v>1</v>
      </c>
      <c r="G1798" s="37">
        <v>0</v>
      </c>
    </row>
    <row r="1799" spans="1:7" x14ac:dyDescent="0.25">
      <c r="A1799" s="31" t="s">
        <v>179</v>
      </c>
      <c r="B1799" s="34" t="s">
        <v>157</v>
      </c>
      <c r="C1799" s="34">
        <v>8</v>
      </c>
      <c r="D1799" s="34">
        <v>8</v>
      </c>
      <c r="E1799" s="34">
        <v>8</v>
      </c>
      <c r="F1799" s="34">
        <v>0</v>
      </c>
      <c r="G1799" s="37">
        <v>0</v>
      </c>
    </row>
    <row r="1800" spans="1:7" x14ac:dyDescent="0.25">
      <c r="A1800" s="31" t="s">
        <v>130</v>
      </c>
      <c r="B1800" s="34" t="s">
        <v>157</v>
      </c>
      <c r="C1800" s="34">
        <v>4</v>
      </c>
      <c r="D1800" s="34">
        <v>4</v>
      </c>
      <c r="E1800" s="34">
        <v>4</v>
      </c>
      <c r="F1800" s="34">
        <v>0</v>
      </c>
      <c r="G1800" s="37">
        <v>0</v>
      </c>
    </row>
    <row r="1801" spans="1:7" x14ac:dyDescent="0.25">
      <c r="A1801" s="29" t="s">
        <v>172</v>
      </c>
      <c r="B1801" s="34" t="s">
        <v>157</v>
      </c>
      <c r="C1801" s="35">
        <v>3</v>
      </c>
      <c r="D1801" s="35">
        <v>3</v>
      </c>
      <c r="E1801" s="35">
        <v>2</v>
      </c>
      <c r="F1801" s="35">
        <v>1</v>
      </c>
      <c r="G1801" s="36">
        <v>0</v>
      </c>
    </row>
    <row r="1802" spans="1:7" x14ac:dyDescent="0.25">
      <c r="A1802" s="31" t="s">
        <v>49</v>
      </c>
      <c r="B1802" s="34" t="s">
        <v>157</v>
      </c>
      <c r="C1802" s="34">
        <v>10</v>
      </c>
      <c r="D1802" s="34">
        <v>10</v>
      </c>
      <c r="E1802" s="34">
        <v>10</v>
      </c>
      <c r="F1802" s="34">
        <v>0</v>
      </c>
      <c r="G1802" s="37">
        <v>0</v>
      </c>
    </row>
    <row r="1803" spans="1:7" x14ac:dyDescent="0.25">
      <c r="A1803" s="29" t="s">
        <v>131</v>
      </c>
      <c r="B1803" s="34" t="s">
        <v>157</v>
      </c>
      <c r="C1803" s="35">
        <v>1</v>
      </c>
      <c r="D1803" s="35">
        <v>1</v>
      </c>
      <c r="E1803" s="35">
        <v>1</v>
      </c>
      <c r="F1803" s="35">
        <v>0</v>
      </c>
      <c r="G1803" s="36">
        <v>0</v>
      </c>
    </row>
    <row r="1804" spans="1:7" x14ac:dyDescent="0.25">
      <c r="A1804" s="29" t="s">
        <v>152</v>
      </c>
      <c r="B1804" s="34" t="s">
        <v>157</v>
      </c>
      <c r="C1804" s="35">
        <v>1</v>
      </c>
      <c r="D1804" s="35">
        <v>1</v>
      </c>
      <c r="E1804" s="35">
        <v>1</v>
      </c>
      <c r="F1804" s="35">
        <v>0</v>
      </c>
      <c r="G1804" s="36">
        <v>0</v>
      </c>
    </row>
    <row r="1805" spans="1:7" x14ac:dyDescent="0.25">
      <c r="A1805" s="29" t="s">
        <v>132</v>
      </c>
      <c r="B1805" s="34" t="s">
        <v>157</v>
      </c>
      <c r="C1805" s="35">
        <v>5</v>
      </c>
      <c r="D1805" s="35">
        <v>5</v>
      </c>
      <c r="E1805" s="35">
        <v>3</v>
      </c>
      <c r="F1805" s="35">
        <v>2</v>
      </c>
      <c r="G1805" s="36">
        <v>0</v>
      </c>
    </row>
    <row r="1806" spans="1:7" x14ac:dyDescent="0.25">
      <c r="A1806" s="29" t="s">
        <v>133</v>
      </c>
      <c r="B1806" s="34" t="s">
        <v>157</v>
      </c>
      <c r="C1806" s="35">
        <v>7</v>
      </c>
      <c r="D1806" s="35">
        <v>7</v>
      </c>
      <c r="E1806" s="35">
        <v>7</v>
      </c>
      <c r="F1806" s="35">
        <v>0</v>
      </c>
      <c r="G1806" s="36">
        <v>0</v>
      </c>
    </row>
    <row r="1807" spans="1:7" x14ac:dyDescent="0.25">
      <c r="A1807" s="31" t="s">
        <v>134</v>
      </c>
      <c r="B1807" s="34" t="s">
        <v>157</v>
      </c>
      <c r="C1807" s="34">
        <v>15</v>
      </c>
      <c r="D1807" s="34">
        <v>11</v>
      </c>
      <c r="E1807" s="34">
        <v>8</v>
      </c>
      <c r="F1807" s="34">
        <v>3</v>
      </c>
      <c r="G1807" s="37">
        <v>0</v>
      </c>
    </row>
    <row r="1808" spans="1:7" x14ac:dyDescent="0.25">
      <c r="A1808" s="31" t="s">
        <v>135</v>
      </c>
      <c r="B1808" s="34" t="s">
        <v>157</v>
      </c>
      <c r="C1808" s="34">
        <v>7</v>
      </c>
      <c r="D1808" s="34">
        <v>7</v>
      </c>
      <c r="E1808" s="34">
        <v>7</v>
      </c>
      <c r="F1808" s="34">
        <v>0</v>
      </c>
      <c r="G1808" s="37">
        <v>0</v>
      </c>
    </row>
    <row r="1809" spans="1:8" x14ac:dyDescent="0.25">
      <c r="A1809" s="42" t="s">
        <v>156</v>
      </c>
      <c r="B1809" s="43" t="s">
        <v>157</v>
      </c>
      <c r="C1809" s="43">
        <v>2</v>
      </c>
      <c r="D1809" s="43">
        <v>2</v>
      </c>
      <c r="E1809" s="43">
        <v>1</v>
      </c>
      <c r="F1809" s="43">
        <v>1</v>
      </c>
      <c r="G1809" s="44">
        <v>0</v>
      </c>
      <c r="H1809" s="41"/>
    </row>
    <row r="1810" spans="1:8" x14ac:dyDescent="0.25">
      <c r="A1810" s="31" t="s">
        <v>174</v>
      </c>
      <c r="B1810" s="34" t="s">
        <v>158</v>
      </c>
      <c r="C1810" s="34">
        <v>19</v>
      </c>
      <c r="D1810" s="34">
        <v>17</v>
      </c>
      <c r="E1810" s="34">
        <v>16</v>
      </c>
      <c r="F1810" s="34">
        <v>1</v>
      </c>
      <c r="G1810" s="37">
        <v>0</v>
      </c>
    </row>
    <row r="1811" spans="1:8" x14ac:dyDescent="0.25">
      <c r="A1811" s="31" t="s">
        <v>177</v>
      </c>
      <c r="B1811" s="34" t="s">
        <v>158</v>
      </c>
      <c r="C1811" s="34">
        <v>3</v>
      </c>
      <c r="D1811" s="34">
        <v>2</v>
      </c>
      <c r="E1811" s="34">
        <v>2</v>
      </c>
      <c r="F1811" s="34">
        <v>0</v>
      </c>
      <c r="G1811" s="37">
        <v>0</v>
      </c>
    </row>
    <row r="1812" spans="1:8" x14ac:dyDescent="0.25">
      <c r="A1812" s="29" t="s">
        <v>25</v>
      </c>
      <c r="B1812" s="34" t="s">
        <v>158</v>
      </c>
      <c r="C1812" s="35">
        <v>18</v>
      </c>
      <c r="D1812" s="35">
        <v>17</v>
      </c>
      <c r="E1812" s="35">
        <v>15</v>
      </c>
      <c r="F1812" s="35">
        <v>2</v>
      </c>
      <c r="G1812" s="36">
        <v>0</v>
      </c>
    </row>
    <row r="1813" spans="1:8" x14ac:dyDescent="0.25">
      <c r="A1813" s="29" t="s">
        <v>50</v>
      </c>
      <c r="B1813" s="34" t="s">
        <v>158</v>
      </c>
      <c r="C1813" s="35">
        <v>1</v>
      </c>
      <c r="D1813" s="35">
        <v>0</v>
      </c>
      <c r="E1813" s="35">
        <v>0</v>
      </c>
      <c r="F1813" s="35">
        <v>0</v>
      </c>
      <c r="G1813" s="36">
        <v>0</v>
      </c>
    </row>
    <row r="1814" spans="1:8" x14ac:dyDescent="0.25">
      <c r="A1814" s="29" t="s">
        <v>168</v>
      </c>
      <c r="B1814" s="34" t="s">
        <v>158</v>
      </c>
      <c r="C1814" s="35">
        <v>31</v>
      </c>
      <c r="D1814" s="35">
        <v>22</v>
      </c>
      <c r="E1814" s="35">
        <v>21</v>
      </c>
      <c r="F1814" s="35">
        <v>1</v>
      </c>
      <c r="G1814" s="36">
        <v>0</v>
      </c>
    </row>
    <row r="1815" spans="1:8" x14ac:dyDescent="0.25">
      <c r="A1815" s="29" t="s">
        <v>167</v>
      </c>
      <c r="B1815" s="34" t="s">
        <v>158</v>
      </c>
      <c r="C1815" s="35">
        <v>29</v>
      </c>
      <c r="D1815" s="35">
        <v>29</v>
      </c>
      <c r="E1815" s="35">
        <v>25</v>
      </c>
      <c r="F1815" s="35">
        <v>4</v>
      </c>
      <c r="G1815" s="36">
        <v>0</v>
      </c>
    </row>
    <row r="1816" spans="1:8" x14ac:dyDescent="0.25">
      <c r="A1816" s="31" t="s">
        <v>51</v>
      </c>
      <c r="B1816" s="34" t="s">
        <v>158</v>
      </c>
      <c r="C1816" s="34">
        <v>12</v>
      </c>
      <c r="D1816" s="34">
        <v>11</v>
      </c>
      <c r="E1816" s="34">
        <v>10</v>
      </c>
      <c r="F1816" s="34">
        <v>1</v>
      </c>
      <c r="G1816" s="37">
        <v>0</v>
      </c>
    </row>
    <row r="1817" spans="1:8" x14ac:dyDescent="0.25">
      <c r="A1817" s="29" t="s">
        <v>52</v>
      </c>
      <c r="B1817" s="34" t="s">
        <v>158</v>
      </c>
      <c r="C1817" s="35">
        <v>14</v>
      </c>
      <c r="D1817" s="35">
        <v>12</v>
      </c>
      <c r="E1817" s="35">
        <v>8</v>
      </c>
      <c r="F1817" s="35">
        <v>4</v>
      </c>
      <c r="G1817" s="36">
        <v>0</v>
      </c>
    </row>
    <row r="1818" spans="1:8" x14ac:dyDescent="0.25">
      <c r="A1818" s="29" t="s">
        <v>53</v>
      </c>
      <c r="B1818" s="34" t="s">
        <v>158</v>
      </c>
      <c r="C1818" s="35">
        <v>26</v>
      </c>
      <c r="D1818" s="35">
        <v>25</v>
      </c>
      <c r="E1818" s="35">
        <v>20</v>
      </c>
      <c r="F1818" s="35">
        <v>5</v>
      </c>
      <c r="G1818" s="36">
        <v>0</v>
      </c>
    </row>
    <row r="1819" spans="1:8" x14ac:dyDescent="0.25">
      <c r="A1819" s="31" t="s">
        <v>26</v>
      </c>
      <c r="B1819" s="34" t="s">
        <v>158</v>
      </c>
      <c r="C1819" s="34">
        <v>28</v>
      </c>
      <c r="D1819" s="34">
        <v>26</v>
      </c>
      <c r="E1819" s="34">
        <v>16</v>
      </c>
      <c r="F1819" s="34">
        <v>10</v>
      </c>
      <c r="G1819" s="37">
        <v>0</v>
      </c>
    </row>
    <row r="1820" spans="1:8" x14ac:dyDescent="0.25">
      <c r="A1820" s="31" t="s">
        <v>54</v>
      </c>
      <c r="B1820" s="34" t="s">
        <v>158</v>
      </c>
      <c r="C1820" s="34">
        <v>56</v>
      </c>
      <c r="D1820" s="34">
        <v>43</v>
      </c>
      <c r="E1820" s="34">
        <v>25</v>
      </c>
      <c r="F1820" s="34">
        <v>18</v>
      </c>
      <c r="G1820" s="37">
        <v>1</v>
      </c>
    </row>
    <row r="1821" spans="1:8" x14ac:dyDescent="0.25">
      <c r="A1821" s="31" t="s">
        <v>27</v>
      </c>
      <c r="B1821" s="34" t="s">
        <v>158</v>
      </c>
      <c r="C1821" s="34">
        <v>50</v>
      </c>
      <c r="D1821" s="34">
        <v>47</v>
      </c>
      <c r="E1821" s="34">
        <v>35</v>
      </c>
      <c r="F1821" s="34">
        <v>12</v>
      </c>
      <c r="G1821" s="37">
        <v>0</v>
      </c>
    </row>
    <row r="1822" spans="1:8" x14ac:dyDescent="0.25">
      <c r="A1822" s="31" t="s">
        <v>169</v>
      </c>
      <c r="B1822" s="34" t="s">
        <v>158</v>
      </c>
      <c r="C1822" s="34">
        <v>52</v>
      </c>
      <c r="D1822" s="34">
        <v>41</v>
      </c>
      <c r="E1822" s="34">
        <v>32</v>
      </c>
      <c r="F1822" s="34">
        <v>9</v>
      </c>
      <c r="G1822" s="37">
        <v>0</v>
      </c>
    </row>
    <row r="1823" spans="1:8" x14ac:dyDescent="0.25">
      <c r="A1823" s="29" t="s">
        <v>55</v>
      </c>
      <c r="B1823" s="34" t="s">
        <v>158</v>
      </c>
      <c r="C1823" s="35">
        <v>38</v>
      </c>
      <c r="D1823" s="35">
        <v>28</v>
      </c>
      <c r="E1823" s="35">
        <v>17</v>
      </c>
      <c r="F1823" s="35">
        <v>11</v>
      </c>
      <c r="G1823" s="36">
        <v>2</v>
      </c>
    </row>
    <row r="1824" spans="1:8" x14ac:dyDescent="0.25">
      <c r="A1824" s="29" t="s">
        <v>24</v>
      </c>
      <c r="B1824" s="34" t="s">
        <v>158</v>
      </c>
      <c r="C1824" s="35">
        <v>174</v>
      </c>
      <c r="D1824" s="35">
        <v>140</v>
      </c>
      <c r="E1824" s="35">
        <v>112</v>
      </c>
      <c r="F1824" s="35">
        <v>28</v>
      </c>
      <c r="G1824" s="36">
        <v>0</v>
      </c>
    </row>
    <row r="1825" spans="1:7" x14ac:dyDescent="0.25">
      <c r="A1825" s="29" t="s">
        <v>28</v>
      </c>
      <c r="B1825" s="34" t="s">
        <v>158</v>
      </c>
      <c r="C1825" s="35">
        <v>84</v>
      </c>
      <c r="D1825" s="35">
        <v>80</v>
      </c>
      <c r="E1825" s="35">
        <v>55</v>
      </c>
      <c r="F1825" s="35">
        <v>25</v>
      </c>
      <c r="G1825" s="36">
        <v>0</v>
      </c>
    </row>
    <row r="1826" spans="1:7" x14ac:dyDescent="0.25">
      <c r="A1826" s="31" t="s">
        <v>29</v>
      </c>
      <c r="B1826" s="34" t="s">
        <v>158</v>
      </c>
      <c r="C1826" s="34">
        <v>11</v>
      </c>
      <c r="D1826" s="34">
        <v>11</v>
      </c>
      <c r="E1826" s="34">
        <v>9</v>
      </c>
      <c r="F1826" s="34">
        <v>2</v>
      </c>
      <c r="G1826" s="37">
        <v>0</v>
      </c>
    </row>
    <row r="1827" spans="1:7" x14ac:dyDescent="0.25">
      <c r="A1827" s="31" t="s">
        <v>30</v>
      </c>
      <c r="B1827" s="34" t="s">
        <v>158</v>
      </c>
      <c r="C1827" s="34">
        <v>20</v>
      </c>
      <c r="D1827" s="34">
        <v>20</v>
      </c>
      <c r="E1827" s="34">
        <v>15</v>
      </c>
      <c r="F1827" s="34">
        <v>5</v>
      </c>
      <c r="G1827" s="37">
        <v>0</v>
      </c>
    </row>
    <row r="1828" spans="1:7" x14ac:dyDescent="0.25">
      <c r="A1828" s="29" t="s">
        <v>56</v>
      </c>
      <c r="B1828" s="34" t="s">
        <v>158</v>
      </c>
      <c r="C1828" s="35">
        <v>14</v>
      </c>
      <c r="D1828" s="35">
        <v>14</v>
      </c>
      <c r="E1828" s="35">
        <v>12</v>
      </c>
      <c r="F1828" s="35">
        <v>2</v>
      </c>
      <c r="G1828" s="36">
        <v>0</v>
      </c>
    </row>
    <row r="1829" spans="1:7" x14ac:dyDescent="0.25">
      <c r="A1829" s="29" t="s">
        <v>31</v>
      </c>
      <c r="B1829" s="34" t="s">
        <v>158</v>
      </c>
      <c r="C1829" s="35">
        <v>37</v>
      </c>
      <c r="D1829" s="35">
        <v>28</v>
      </c>
      <c r="E1829" s="35">
        <v>26</v>
      </c>
      <c r="F1829" s="35">
        <v>2</v>
      </c>
      <c r="G1829" s="36">
        <v>1</v>
      </c>
    </row>
    <row r="1830" spans="1:7" x14ac:dyDescent="0.25">
      <c r="A1830" s="29" t="s">
        <v>57</v>
      </c>
      <c r="B1830" s="34" t="s">
        <v>158</v>
      </c>
      <c r="C1830" s="35">
        <v>9</v>
      </c>
      <c r="D1830" s="35">
        <v>9</v>
      </c>
      <c r="E1830" s="35">
        <v>8</v>
      </c>
      <c r="F1830" s="35">
        <v>1</v>
      </c>
      <c r="G1830" s="36">
        <v>0</v>
      </c>
    </row>
    <row r="1831" spans="1:7" x14ac:dyDescent="0.25">
      <c r="A1831" s="29" t="s">
        <v>58</v>
      </c>
      <c r="B1831" s="34" t="s">
        <v>158</v>
      </c>
      <c r="C1831" s="35">
        <v>44</v>
      </c>
      <c r="D1831" s="35">
        <v>40</v>
      </c>
      <c r="E1831" s="35">
        <v>32</v>
      </c>
      <c r="F1831" s="35">
        <v>8</v>
      </c>
      <c r="G1831" s="36">
        <v>1</v>
      </c>
    </row>
    <row r="1832" spans="1:7" x14ac:dyDescent="0.25">
      <c r="A1832" s="31" t="s">
        <v>176</v>
      </c>
      <c r="B1832" s="34" t="s">
        <v>158</v>
      </c>
      <c r="C1832" s="34">
        <v>23</v>
      </c>
      <c r="D1832" s="34">
        <v>20</v>
      </c>
      <c r="E1832" s="34">
        <v>16</v>
      </c>
      <c r="F1832" s="34">
        <v>4</v>
      </c>
      <c r="G1832" s="37">
        <v>0</v>
      </c>
    </row>
    <row r="1833" spans="1:7" x14ac:dyDescent="0.25">
      <c r="A1833" s="31" t="s">
        <v>32</v>
      </c>
      <c r="B1833" s="34" t="s">
        <v>158</v>
      </c>
      <c r="C1833" s="34">
        <v>57</v>
      </c>
      <c r="D1833" s="34">
        <v>52</v>
      </c>
      <c r="E1833" s="34">
        <v>40</v>
      </c>
      <c r="F1833" s="34">
        <v>12</v>
      </c>
      <c r="G1833" s="37">
        <v>0</v>
      </c>
    </row>
    <row r="1834" spans="1:7" x14ac:dyDescent="0.25">
      <c r="A1834" s="29" t="s">
        <v>33</v>
      </c>
      <c r="B1834" s="34" t="s">
        <v>158</v>
      </c>
      <c r="C1834" s="35">
        <v>97</v>
      </c>
      <c r="D1834" s="35">
        <v>82</v>
      </c>
      <c r="E1834" s="35">
        <v>63</v>
      </c>
      <c r="F1834" s="35">
        <v>19</v>
      </c>
      <c r="G1834" s="36">
        <v>1</v>
      </c>
    </row>
    <row r="1835" spans="1:7" x14ac:dyDescent="0.25">
      <c r="A1835" s="31" t="s">
        <v>220</v>
      </c>
      <c r="B1835" s="34" t="s">
        <v>158</v>
      </c>
      <c r="C1835" s="34">
        <v>309</v>
      </c>
      <c r="D1835" s="34">
        <v>204</v>
      </c>
      <c r="E1835" s="34">
        <v>96</v>
      </c>
      <c r="F1835" s="34">
        <v>108</v>
      </c>
      <c r="G1835" s="37">
        <v>3</v>
      </c>
    </row>
    <row r="1836" spans="1:7" x14ac:dyDescent="0.25">
      <c r="A1836" s="31" t="s">
        <v>189</v>
      </c>
      <c r="B1836" s="34" t="s">
        <v>158</v>
      </c>
      <c r="C1836" s="34">
        <v>6</v>
      </c>
      <c r="D1836" s="34">
        <v>6</v>
      </c>
      <c r="E1836" s="34">
        <v>3</v>
      </c>
      <c r="F1836" s="34">
        <v>3</v>
      </c>
      <c r="G1836" s="37">
        <v>0</v>
      </c>
    </row>
    <row r="1837" spans="1:7" x14ac:dyDescent="0.25">
      <c r="A1837" s="29" t="s">
        <v>180</v>
      </c>
      <c r="B1837" s="34" t="s">
        <v>158</v>
      </c>
      <c r="C1837" s="35">
        <v>2</v>
      </c>
      <c r="D1837" s="35">
        <v>2</v>
      </c>
      <c r="E1837" s="35">
        <v>0</v>
      </c>
      <c r="F1837" s="35">
        <v>2</v>
      </c>
      <c r="G1837" s="36">
        <v>0</v>
      </c>
    </row>
    <row r="1838" spans="1:7" x14ac:dyDescent="0.25">
      <c r="A1838" s="31" t="s">
        <v>60</v>
      </c>
      <c r="B1838" s="34" t="s">
        <v>158</v>
      </c>
      <c r="C1838" s="34">
        <v>17</v>
      </c>
      <c r="D1838" s="34">
        <v>15</v>
      </c>
      <c r="E1838" s="34">
        <v>14</v>
      </c>
      <c r="F1838" s="34">
        <v>1</v>
      </c>
      <c r="G1838" s="37">
        <v>0</v>
      </c>
    </row>
    <row r="1839" spans="1:7" x14ac:dyDescent="0.25">
      <c r="A1839" s="29" t="s">
        <v>186</v>
      </c>
      <c r="B1839" s="34" t="s">
        <v>158</v>
      </c>
      <c r="C1839" s="35">
        <v>26</v>
      </c>
      <c r="D1839" s="35">
        <v>25</v>
      </c>
      <c r="E1839" s="35">
        <v>19</v>
      </c>
      <c r="F1839" s="35">
        <v>6</v>
      </c>
      <c r="G1839" s="36">
        <v>0</v>
      </c>
    </row>
    <row r="1840" spans="1:7" x14ac:dyDescent="0.25">
      <c r="A1840" s="31" t="s">
        <v>188</v>
      </c>
      <c r="B1840" s="34" t="s">
        <v>158</v>
      </c>
      <c r="C1840" s="34">
        <v>10</v>
      </c>
      <c r="D1840" s="34">
        <v>8</v>
      </c>
      <c r="E1840" s="34">
        <v>6</v>
      </c>
      <c r="F1840" s="34">
        <v>2</v>
      </c>
      <c r="G1840" s="37">
        <v>0</v>
      </c>
    </row>
    <row r="1841" spans="1:7" x14ac:dyDescent="0.25">
      <c r="A1841" s="29" t="s">
        <v>181</v>
      </c>
      <c r="B1841" s="34" t="s">
        <v>158</v>
      </c>
      <c r="C1841" s="35">
        <v>49</v>
      </c>
      <c r="D1841" s="35">
        <v>44</v>
      </c>
      <c r="E1841" s="35">
        <v>39</v>
      </c>
      <c r="F1841" s="35">
        <v>5</v>
      </c>
      <c r="G1841" s="36">
        <v>1</v>
      </c>
    </row>
    <row r="1842" spans="1:7" x14ac:dyDescent="0.25">
      <c r="A1842" s="31" t="s">
        <v>190</v>
      </c>
      <c r="B1842" s="34" t="s">
        <v>158</v>
      </c>
      <c r="C1842" s="34">
        <v>8</v>
      </c>
      <c r="D1842" s="34">
        <v>8</v>
      </c>
      <c r="E1842" s="34">
        <v>7</v>
      </c>
      <c r="F1842" s="34">
        <v>1</v>
      </c>
      <c r="G1842" s="37">
        <v>0</v>
      </c>
    </row>
    <row r="1843" spans="1:7" x14ac:dyDescent="0.25">
      <c r="A1843" s="29" t="s">
        <v>185</v>
      </c>
      <c r="B1843" s="34" t="s">
        <v>158</v>
      </c>
      <c r="C1843" s="35">
        <v>11</v>
      </c>
      <c r="D1843" s="35">
        <v>11</v>
      </c>
      <c r="E1843" s="35">
        <v>9</v>
      </c>
      <c r="F1843" s="35">
        <v>2</v>
      </c>
      <c r="G1843" s="36">
        <v>0</v>
      </c>
    </row>
    <row r="1844" spans="1:7" x14ac:dyDescent="0.25">
      <c r="A1844" s="29" t="s">
        <v>183</v>
      </c>
      <c r="B1844" s="34" t="s">
        <v>158</v>
      </c>
      <c r="C1844" s="35">
        <v>1</v>
      </c>
      <c r="D1844" s="35">
        <v>0</v>
      </c>
      <c r="E1844" s="35">
        <v>0</v>
      </c>
      <c r="F1844" s="35">
        <v>0</v>
      </c>
      <c r="G1844" s="36">
        <v>1</v>
      </c>
    </row>
    <row r="1845" spans="1:7" x14ac:dyDescent="0.25">
      <c r="A1845" s="29" t="s">
        <v>136</v>
      </c>
      <c r="B1845" s="34" t="s">
        <v>158</v>
      </c>
      <c r="C1845" s="35">
        <v>5</v>
      </c>
      <c r="D1845" s="35">
        <v>4</v>
      </c>
      <c r="E1845" s="35">
        <v>4</v>
      </c>
      <c r="F1845" s="35">
        <v>0</v>
      </c>
      <c r="G1845" s="36">
        <v>1</v>
      </c>
    </row>
    <row r="1846" spans="1:7" x14ac:dyDescent="0.25">
      <c r="A1846" s="29" t="s">
        <v>65</v>
      </c>
      <c r="B1846" s="34" t="s">
        <v>158</v>
      </c>
      <c r="C1846" s="35">
        <v>10</v>
      </c>
      <c r="D1846" s="35">
        <v>10</v>
      </c>
      <c r="E1846" s="35">
        <v>8</v>
      </c>
      <c r="F1846" s="35">
        <v>2</v>
      </c>
      <c r="G1846" s="36">
        <v>0</v>
      </c>
    </row>
    <row r="1847" spans="1:7" x14ac:dyDescent="0.25">
      <c r="A1847" s="31" t="s">
        <v>66</v>
      </c>
      <c r="B1847" s="34" t="s">
        <v>158</v>
      </c>
      <c r="C1847" s="34">
        <v>5</v>
      </c>
      <c r="D1847" s="34">
        <v>5</v>
      </c>
      <c r="E1847" s="34">
        <v>5</v>
      </c>
      <c r="F1847" s="34">
        <v>0</v>
      </c>
      <c r="G1847" s="37">
        <v>0</v>
      </c>
    </row>
    <row r="1848" spans="1:7" x14ac:dyDescent="0.25">
      <c r="A1848" s="31" t="s">
        <v>34</v>
      </c>
      <c r="B1848" s="34" t="s">
        <v>158</v>
      </c>
      <c r="C1848" s="34">
        <v>9</v>
      </c>
      <c r="D1848" s="34">
        <v>9</v>
      </c>
      <c r="E1848" s="34">
        <v>8</v>
      </c>
      <c r="F1848" s="34">
        <v>1</v>
      </c>
      <c r="G1848" s="37">
        <v>0</v>
      </c>
    </row>
    <row r="1849" spans="1:7" x14ac:dyDescent="0.25">
      <c r="A1849" s="31" t="s">
        <v>67</v>
      </c>
      <c r="B1849" s="34" t="s">
        <v>158</v>
      </c>
      <c r="C1849" s="34">
        <v>7</v>
      </c>
      <c r="D1849" s="34">
        <v>7</v>
      </c>
      <c r="E1849" s="34">
        <v>7</v>
      </c>
      <c r="F1849" s="34">
        <v>0</v>
      </c>
      <c r="G1849" s="37">
        <v>0</v>
      </c>
    </row>
    <row r="1850" spans="1:7" x14ac:dyDescent="0.25">
      <c r="A1850" s="31" t="s">
        <v>35</v>
      </c>
      <c r="B1850" s="34" t="s">
        <v>158</v>
      </c>
      <c r="C1850" s="34">
        <v>24</v>
      </c>
      <c r="D1850" s="34">
        <v>23</v>
      </c>
      <c r="E1850" s="34">
        <v>18</v>
      </c>
      <c r="F1850" s="34">
        <v>5</v>
      </c>
      <c r="G1850" s="37">
        <v>0</v>
      </c>
    </row>
    <row r="1851" spans="1:7" x14ac:dyDescent="0.25">
      <c r="A1851" s="29" t="s">
        <v>178</v>
      </c>
      <c r="B1851" s="34" t="s">
        <v>158</v>
      </c>
      <c r="C1851" s="35">
        <v>16</v>
      </c>
      <c r="D1851" s="35">
        <v>15</v>
      </c>
      <c r="E1851" s="35">
        <v>9</v>
      </c>
      <c r="F1851" s="35">
        <v>6</v>
      </c>
      <c r="G1851" s="36">
        <v>0</v>
      </c>
    </row>
    <row r="1852" spans="1:7" x14ac:dyDescent="0.25">
      <c r="A1852" s="29" t="s">
        <v>68</v>
      </c>
      <c r="B1852" s="34" t="s">
        <v>158</v>
      </c>
      <c r="C1852" s="35">
        <v>2</v>
      </c>
      <c r="D1852" s="35">
        <v>2</v>
      </c>
      <c r="E1852" s="35">
        <v>1</v>
      </c>
      <c r="F1852" s="35">
        <v>1</v>
      </c>
      <c r="G1852" s="36">
        <v>0</v>
      </c>
    </row>
    <row r="1853" spans="1:7" x14ac:dyDescent="0.25">
      <c r="A1853" s="31" t="s">
        <v>36</v>
      </c>
      <c r="B1853" s="34" t="s">
        <v>158</v>
      </c>
      <c r="C1853" s="34">
        <v>7</v>
      </c>
      <c r="D1853" s="34">
        <v>5</v>
      </c>
      <c r="E1853" s="34">
        <v>4</v>
      </c>
      <c r="F1853" s="34">
        <v>1</v>
      </c>
      <c r="G1853" s="37">
        <v>1</v>
      </c>
    </row>
    <row r="1854" spans="1:7" x14ac:dyDescent="0.25">
      <c r="A1854" s="29" t="s">
        <v>137</v>
      </c>
      <c r="B1854" s="34" t="s">
        <v>158</v>
      </c>
      <c r="C1854" s="35">
        <v>3</v>
      </c>
      <c r="D1854" s="35">
        <v>3</v>
      </c>
      <c r="E1854" s="35">
        <v>3</v>
      </c>
      <c r="F1854" s="35">
        <v>0</v>
      </c>
      <c r="G1854" s="36">
        <v>0</v>
      </c>
    </row>
    <row r="1855" spans="1:7" x14ac:dyDescent="0.25">
      <c r="A1855" s="31" t="s">
        <v>175</v>
      </c>
      <c r="B1855" s="34" t="s">
        <v>158</v>
      </c>
      <c r="C1855" s="34">
        <v>8</v>
      </c>
      <c r="D1855" s="34">
        <v>7</v>
      </c>
      <c r="E1855" s="34">
        <v>7</v>
      </c>
      <c r="F1855" s="34">
        <v>0</v>
      </c>
      <c r="G1855" s="37">
        <v>0</v>
      </c>
    </row>
    <row r="1856" spans="1:7" x14ac:dyDescent="0.25">
      <c r="A1856" s="29" t="s">
        <v>37</v>
      </c>
      <c r="B1856" s="34" t="s">
        <v>158</v>
      </c>
      <c r="C1856" s="35">
        <v>10</v>
      </c>
      <c r="D1856" s="35">
        <v>8</v>
      </c>
      <c r="E1856" s="35">
        <v>7</v>
      </c>
      <c r="F1856" s="35">
        <v>1</v>
      </c>
      <c r="G1856" s="36">
        <v>0</v>
      </c>
    </row>
    <row r="1857" spans="1:7" x14ac:dyDescent="0.25">
      <c r="A1857" s="31" t="s">
        <v>69</v>
      </c>
      <c r="B1857" s="34" t="s">
        <v>158</v>
      </c>
      <c r="C1857" s="34">
        <v>7</v>
      </c>
      <c r="D1857" s="34">
        <v>7</v>
      </c>
      <c r="E1857" s="34">
        <v>6</v>
      </c>
      <c r="F1857" s="34">
        <v>1</v>
      </c>
      <c r="G1857" s="37">
        <v>0</v>
      </c>
    </row>
    <row r="1858" spans="1:7" x14ac:dyDescent="0.25">
      <c r="A1858" s="31" t="s">
        <v>70</v>
      </c>
      <c r="B1858" s="34" t="s">
        <v>158</v>
      </c>
      <c r="C1858" s="34">
        <v>14</v>
      </c>
      <c r="D1858" s="34">
        <v>11</v>
      </c>
      <c r="E1858" s="34">
        <v>7</v>
      </c>
      <c r="F1858" s="34">
        <v>4</v>
      </c>
      <c r="G1858" s="37">
        <v>1</v>
      </c>
    </row>
    <row r="1859" spans="1:7" x14ac:dyDescent="0.25">
      <c r="A1859" s="31" t="s">
        <v>38</v>
      </c>
      <c r="B1859" s="34" t="s">
        <v>158</v>
      </c>
      <c r="C1859" s="34">
        <v>4</v>
      </c>
      <c r="D1859" s="34">
        <v>3</v>
      </c>
      <c r="E1859" s="34">
        <v>2</v>
      </c>
      <c r="F1859" s="34">
        <v>1</v>
      </c>
      <c r="G1859" s="37">
        <v>0</v>
      </c>
    </row>
    <row r="1860" spans="1:7" x14ac:dyDescent="0.25">
      <c r="A1860" s="31" t="s">
        <v>71</v>
      </c>
      <c r="B1860" s="34" t="s">
        <v>158</v>
      </c>
      <c r="C1860" s="34">
        <v>4</v>
      </c>
      <c r="D1860" s="34">
        <v>3</v>
      </c>
      <c r="E1860" s="34">
        <v>3</v>
      </c>
      <c r="F1860" s="34">
        <v>0</v>
      </c>
      <c r="G1860" s="37">
        <v>0</v>
      </c>
    </row>
    <row r="1861" spans="1:7" x14ac:dyDescent="0.25">
      <c r="A1861" s="29" t="s">
        <v>72</v>
      </c>
      <c r="B1861" s="34" t="s">
        <v>158</v>
      </c>
      <c r="C1861" s="35">
        <v>13</v>
      </c>
      <c r="D1861" s="35">
        <v>7</v>
      </c>
      <c r="E1861" s="35">
        <v>4</v>
      </c>
      <c r="F1861" s="35">
        <v>3</v>
      </c>
      <c r="G1861" s="36">
        <v>0</v>
      </c>
    </row>
    <row r="1862" spans="1:7" x14ac:dyDescent="0.25">
      <c r="A1862" s="29" t="s">
        <v>73</v>
      </c>
      <c r="B1862" s="34" t="s">
        <v>158</v>
      </c>
      <c r="C1862" s="35">
        <v>3</v>
      </c>
      <c r="D1862" s="35">
        <v>3</v>
      </c>
      <c r="E1862" s="35">
        <v>3</v>
      </c>
      <c r="F1862" s="35">
        <v>0</v>
      </c>
      <c r="G1862" s="36">
        <v>0</v>
      </c>
    </row>
    <row r="1863" spans="1:7" x14ac:dyDescent="0.25">
      <c r="A1863" s="31" t="s">
        <v>74</v>
      </c>
      <c r="B1863" s="34" t="s">
        <v>158</v>
      </c>
      <c r="C1863" s="34">
        <v>2</v>
      </c>
      <c r="D1863" s="34">
        <v>2</v>
      </c>
      <c r="E1863" s="34">
        <v>1</v>
      </c>
      <c r="F1863" s="34">
        <v>1</v>
      </c>
      <c r="G1863" s="37">
        <v>0</v>
      </c>
    </row>
    <row r="1864" spans="1:7" x14ac:dyDescent="0.25">
      <c r="A1864" s="31" t="s">
        <v>138</v>
      </c>
      <c r="B1864" s="34" t="s">
        <v>158</v>
      </c>
      <c r="C1864" s="34">
        <v>7</v>
      </c>
      <c r="D1864" s="34">
        <v>7</v>
      </c>
      <c r="E1864" s="34">
        <v>6</v>
      </c>
      <c r="F1864" s="34">
        <v>1</v>
      </c>
      <c r="G1864" s="37">
        <v>0</v>
      </c>
    </row>
    <row r="1865" spans="1:7" x14ac:dyDescent="0.25">
      <c r="A1865" s="29" t="s">
        <v>75</v>
      </c>
      <c r="B1865" s="34" t="s">
        <v>158</v>
      </c>
      <c r="C1865" s="35">
        <v>1</v>
      </c>
      <c r="D1865" s="35">
        <v>1</v>
      </c>
      <c r="E1865" s="35">
        <v>0</v>
      </c>
      <c r="F1865" s="35">
        <v>1</v>
      </c>
      <c r="G1865" s="36">
        <v>0</v>
      </c>
    </row>
    <row r="1866" spans="1:7" x14ac:dyDescent="0.25">
      <c r="A1866" s="29" t="s">
        <v>77</v>
      </c>
      <c r="B1866" s="34" t="s">
        <v>158</v>
      </c>
      <c r="C1866" s="35">
        <v>3</v>
      </c>
      <c r="D1866" s="35">
        <v>1</v>
      </c>
      <c r="E1866" s="35">
        <v>0</v>
      </c>
      <c r="F1866" s="35">
        <v>1</v>
      </c>
      <c r="G1866" s="36">
        <v>0</v>
      </c>
    </row>
    <row r="1867" spans="1:7" x14ac:dyDescent="0.25">
      <c r="A1867" s="31" t="s">
        <v>139</v>
      </c>
      <c r="B1867" s="34" t="s">
        <v>158</v>
      </c>
      <c r="C1867" s="34">
        <v>3</v>
      </c>
      <c r="D1867" s="34">
        <v>2</v>
      </c>
      <c r="E1867" s="34">
        <v>2</v>
      </c>
      <c r="F1867" s="34">
        <v>0</v>
      </c>
      <c r="G1867" s="37">
        <v>0</v>
      </c>
    </row>
    <row r="1868" spans="1:7" x14ac:dyDescent="0.25">
      <c r="A1868" s="31" t="s">
        <v>78</v>
      </c>
      <c r="B1868" s="34" t="s">
        <v>158</v>
      </c>
      <c r="C1868" s="34">
        <v>14</v>
      </c>
      <c r="D1868" s="34">
        <v>13</v>
      </c>
      <c r="E1868" s="34">
        <v>11</v>
      </c>
      <c r="F1868" s="34">
        <v>2</v>
      </c>
      <c r="G1868" s="37">
        <v>0</v>
      </c>
    </row>
    <row r="1869" spans="1:7" x14ac:dyDescent="0.25">
      <c r="A1869" s="31" t="s">
        <v>79</v>
      </c>
      <c r="B1869" s="34" t="s">
        <v>158</v>
      </c>
      <c r="C1869" s="34">
        <v>9</v>
      </c>
      <c r="D1869" s="34">
        <v>9</v>
      </c>
      <c r="E1869" s="34">
        <v>7</v>
      </c>
      <c r="F1869" s="34">
        <v>2</v>
      </c>
      <c r="G1869" s="37">
        <v>0</v>
      </c>
    </row>
    <row r="1870" spans="1:7" x14ac:dyDescent="0.25">
      <c r="A1870" s="29" t="s">
        <v>39</v>
      </c>
      <c r="B1870" s="34" t="s">
        <v>158</v>
      </c>
      <c r="C1870" s="35">
        <v>10</v>
      </c>
      <c r="D1870" s="35">
        <v>10</v>
      </c>
      <c r="E1870" s="35">
        <v>8</v>
      </c>
      <c r="F1870" s="35">
        <v>2</v>
      </c>
      <c r="G1870" s="36">
        <v>0</v>
      </c>
    </row>
    <row r="1871" spans="1:7" x14ac:dyDescent="0.25">
      <c r="A1871" s="29" t="s">
        <v>80</v>
      </c>
      <c r="B1871" s="34" t="s">
        <v>158</v>
      </c>
      <c r="C1871" s="35">
        <v>3</v>
      </c>
      <c r="D1871" s="35">
        <v>2</v>
      </c>
      <c r="E1871" s="35">
        <v>1</v>
      </c>
      <c r="F1871" s="35">
        <v>1</v>
      </c>
      <c r="G1871" s="36">
        <v>0</v>
      </c>
    </row>
    <row r="1872" spans="1:7" x14ac:dyDescent="0.25">
      <c r="A1872" s="29" t="s">
        <v>81</v>
      </c>
      <c r="B1872" s="34" t="s">
        <v>158</v>
      </c>
      <c r="C1872" s="35">
        <v>14</v>
      </c>
      <c r="D1872" s="35">
        <v>12</v>
      </c>
      <c r="E1872" s="35">
        <v>6</v>
      </c>
      <c r="F1872" s="35">
        <v>6</v>
      </c>
      <c r="G1872" s="36">
        <v>0</v>
      </c>
    </row>
    <row r="1873" spans="1:7" x14ac:dyDescent="0.25">
      <c r="A1873" s="29" t="s">
        <v>82</v>
      </c>
      <c r="B1873" s="34" t="s">
        <v>158</v>
      </c>
      <c r="C1873" s="35">
        <v>1</v>
      </c>
      <c r="D1873" s="35">
        <v>1</v>
      </c>
      <c r="E1873" s="35">
        <v>1</v>
      </c>
      <c r="F1873" s="35">
        <v>0</v>
      </c>
      <c r="G1873" s="36">
        <v>0</v>
      </c>
    </row>
    <row r="1874" spans="1:7" x14ac:dyDescent="0.25">
      <c r="A1874" s="29" t="s">
        <v>141</v>
      </c>
      <c r="B1874" s="34" t="s">
        <v>158</v>
      </c>
      <c r="C1874" s="35">
        <v>23</v>
      </c>
      <c r="D1874" s="35">
        <v>22</v>
      </c>
      <c r="E1874" s="35">
        <v>20</v>
      </c>
      <c r="F1874" s="35">
        <v>2</v>
      </c>
      <c r="G1874" s="36">
        <v>0</v>
      </c>
    </row>
    <row r="1875" spans="1:7" x14ac:dyDescent="0.25">
      <c r="A1875" s="31" t="s">
        <v>83</v>
      </c>
      <c r="B1875" s="34" t="s">
        <v>158</v>
      </c>
      <c r="C1875" s="34">
        <v>12</v>
      </c>
      <c r="D1875" s="34">
        <v>11</v>
      </c>
      <c r="E1875" s="34">
        <v>7</v>
      </c>
      <c r="F1875" s="34">
        <v>4</v>
      </c>
      <c r="G1875" s="37">
        <v>0</v>
      </c>
    </row>
    <row r="1876" spans="1:7" x14ac:dyDescent="0.25">
      <c r="A1876" s="31" t="s">
        <v>85</v>
      </c>
      <c r="B1876" s="34" t="s">
        <v>158</v>
      </c>
      <c r="C1876" s="34">
        <v>9</v>
      </c>
      <c r="D1876" s="34">
        <v>9</v>
      </c>
      <c r="E1876" s="34">
        <v>5</v>
      </c>
      <c r="F1876" s="34">
        <v>4</v>
      </c>
      <c r="G1876" s="37">
        <v>0</v>
      </c>
    </row>
    <row r="1877" spans="1:7" x14ac:dyDescent="0.25">
      <c r="A1877" s="29" t="s">
        <v>171</v>
      </c>
      <c r="B1877" s="34" t="s">
        <v>158</v>
      </c>
      <c r="C1877" s="35">
        <v>6</v>
      </c>
      <c r="D1877" s="35">
        <v>5</v>
      </c>
      <c r="E1877" s="35">
        <v>4</v>
      </c>
      <c r="F1877" s="35">
        <v>1</v>
      </c>
      <c r="G1877" s="36">
        <v>0</v>
      </c>
    </row>
    <row r="1878" spans="1:7" x14ac:dyDescent="0.25">
      <c r="A1878" s="29" t="s">
        <v>86</v>
      </c>
      <c r="B1878" s="34" t="s">
        <v>158</v>
      </c>
      <c r="C1878" s="35">
        <v>10</v>
      </c>
      <c r="D1878" s="35">
        <v>9</v>
      </c>
      <c r="E1878" s="35">
        <v>5</v>
      </c>
      <c r="F1878" s="35">
        <v>4</v>
      </c>
      <c r="G1878" s="36">
        <v>0</v>
      </c>
    </row>
    <row r="1879" spans="1:7" x14ac:dyDescent="0.25">
      <c r="A1879" s="29" t="s">
        <v>88</v>
      </c>
      <c r="B1879" s="34" t="s">
        <v>158</v>
      </c>
      <c r="C1879" s="35">
        <v>1</v>
      </c>
      <c r="D1879" s="35">
        <v>1</v>
      </c>
      <c r="E1879" s="35">
        <v>1</v>
      </c>
      <c r="F1879" s="35">
        <v>0</v>
      </c>
      <c r="G1879" s="36">
        <v>0</v>
      </c>
    </row>
    <row r="1880" spans="1:7" x14ac:dyDescent="0.25">
      <c r="A1880" s="31" t="s">
        <v>89</v>
      </c>
      <c r="B1880" s="34" t="s">
        <v>158</v>
      </c>
      <c r="C1880" s="34">
        <v>14</v>
      </c>
      <c r="D1880" s="34">
        <v>5</v>
      </c>
      <c r="E1880" s="34">
        <v>3</v>
      </c>
      <c r="F1880" s="34">
        <v>2</v>
      </c>
      <c r="G1880" s="37">
        <v>0</v>
      </c>
    </row>
    <row r="1881" spans="1:7" x14ac:dyDescent="0.25">
      <c r="A1881" s="29" t="s">
        <v>143</v>
      </c>
      <c r="B1881" s="34" t="s">
        <v>158</v>
      </c>
      <c r="C1881" s="35">
        <v>1</v>
      </c>
      <c r="D1881" s="35">
        <v>1</v>
      </c>
      <c r="E1881" s="35">
        <v>1</v>
      </c>
      <c r="F1881" s="35">
        <v>0</v>
      </c>
      <c r="G1881" s="36">
        <v>0</v>
      </c>
    </row>
    <row r="1882" spans="1:7" x14ac:dyDescent="0.25">
      <c r="A1882" s="31" t="s">
        <v>144</v>
      </c>
      <c r="B1882" s="34" t="s">
        <v>158</v>
      </c>
      <c r="C1882" s="34">
        <v>5</v>
      </c>
      <c r="D1882" s="34">
        <v>4</v>
      </c>
      <c r="E1882" s="34">
        <v>2</v>
      </c>
      <c r="F1882" s="34">
        <v>2</v>
      </c>
      <c r="G1882" s="37">
        <v>0</v>
      </c>
    </row>
    <row r="1883" spans="1:7" x14ac:dyDescent="0.25">
      <c r="A1883" s="31" t="s">
        <v>90</v>
      </c>
      <c r="B1883" s="34" t="s">
        <v>158</v>
      </c>
      <c r="C1883" s="34">
        <v>1</v>
      </c>
      <c r="D1883" s="34">
        <v>1</v>
      </c>
      <c r="E1883" s="34">
        <v>1</v>
      </c>
      <c r="F1883" s="34">
        <v>0</v>
      </c>
      <c r="G1883" s="37">
        <v>0</v>
      </c>
    </row>
    <row r="1884" spans="1:7" x14ac:dyDescent="0.25">
      <c r="A1884" s="31" t="s">
        <v>40</v>
      </c>
      <c r="B1884" s="34" t="s">
        <v>158</v>
      </c>
      <c r="C1884" s="34">
        <v>5</v>
      </c>
      <c r="D1884" s="34">
        <v>5</v>
      </c>
      <c r="E1884" s="34">
        <v>4</v>
      </c>
      <c r="F1884" s="34">
        <v>1</v>
      </c>
      <c r="G1884" s="37">
        <v>0</v>
      </c>
    </row>
    <row r="1885" spans="1:7" x14ac:dyDescent="0.25">
      <c r="A1885" s="31" t="s">
        <v>91</v>
      </c>
      <c r="B1885" s="34" t="s">
        <v>158</v>
      </c>
      <c r="C1885" s="34">
        <v>16</v>
      </c>
      <c r="D1885" s="34">
        <v>15</v>
      </c>
      <c r="E1885" s="34">
        <v>13</v>
      </c>
      <c r="F1885" s="34">
        <v>2</v>
      </c>
      <c r="G1885" s="37">
        <v>0</v>
      </c>
    </row>
    <row r="1886" spans="1:7" x14ac:dyDescent="0.25">
      <c r="A1886" s="31" t="s">
        <v>92</v>
      </c>
      <c r="B1886" s="34" t="s">
        <v>158</v>
      </c>
      <c r="C1886" s="34">
        <v>2</v>
      </c>
      <c r="D1886" s="34">
        <v>2</v>
      </c>
      <c r="E1886" s="34">
        <v>2</v>
      </c>
      <c r="F1886" s="34">
        <v>0</v>
      </c>
      <c r="G1886" s="37">
        <v>0</v>
      </c>
    </row>
    <row r="1887" spans="1:7" x14ac:dyDescent="0.25">
      <c r="A1887" s="29" t="s">
        <v>93</v>
      </c>
      <c r="B1887" s="34" t="s">
        <v>158</v>
      </c>
      <c r="C1887" s="35">
        <v>5</v>
      </c>
      <c r="D1887" s="35">
        <v>4</v>
      </c>
      <c r="E1887" s="35">
        <v>4</v>
      </c>
      <c r="F1887" s="35">
        <v>0</v>
      </c>
      <c r="G1887" s="36">
        <v>0</v>
      </c>
    </row>
    <row r="1888" spans="1:7" x14ac:dyDescent="0.25">
      <c r="A1888" s="31" t="s">
        <v>94</v>
      </c>
      <c r="B1888" s="34" t="s">
        <v>158</v>
      </c>
      <c r="C1888" s="34">
        <v>9</v>
      </c>
      <c r="D1888" s="34">
        <v>8</v>
      </c>
      <c r="E1888" s="34">
        <v>7</v>
      </c>
      <c r="F1888" s="34">
        <v>1</v>
      </c>
      <c r="G1888" s="37">
        <v>0</v>
      </c>
    </row>
    <row r="1889" spans="1:7" x14ac:dyDescent="0.25">
      <c r="A1889" s="29" t="s">
        <v>95</v>
      </c>
      <c r="B1889" s="34" t="s">
        <v>158</v>
      </c>
      <c r="C1889" s="35">
        <v>4</v>
      </c>
      <c r="D1889" s="35">
        <v>2</v>
      </c>
      <c r="E1889" s="35">
        <v>2</v>
      </c>
      <c r="F1889" s="35">
        <v>0</v>
      </c>
      <c r="G1889" s="36">
        <v>1</v>
      </c>
    </row>
    <row r="1890" spans="1:7" x14ac:dyDescent="0.25">
      <c r="A1890" s="29" t="s">
        <v>96</v>
      </c>
      <c r="B1890" s="34" t="s">
        <v>158</v>
      </c>
      <c r="C1890" s="35">
        <v>11</v>
      </c>
      <c r="D1890" s="35">
        <v>9</v>
      </c>
      <c r="E1890" s="35">
        <v>6</v>
      </c>
      <c r="F1890" s="35">
        <v>3</v>
      </c>
      <c r="G1890" s="36">
        <v>0</v>
      </c>
    </row>
    <row r="1891" spans="1:7" x14ac:dyDescent="0.25">
      <c r="A1891" s="31" t="s">
        <v>97</v>
      </c>
      <c r="B1891" s="34" t="s">
        <v>158</v>
      </c>
      <c r="C1891" s="34">
        <v>9</v>
      </c>
      <c r="D1891" s="34">
        <v>9</v>
      </c>
      <c r="E1891" s="34">
        <v>8</v>
      </c>
      <c r="F1891" s="34">
        <v>1</v>
      </c>
      <c r="G1891" s="37">
        <v>0</v>
      </c>
    </row>
    <row r="1892" spans="1:7" x14ac:dyDescent="0.25">
      <c r="A1892" s="31" t="s">
        <v>98</v>
      </c>
      <c r="B1892" s="34" t="s">
        <v>158</v>
      </c>
      <c r="C1892" s="34">
        <v>2</v>
      </c>
      <c r="D1892" s="34">
        <v>2</v>
      </c>
      <c r="E1892" s="34">
        <v>2</v>
      </c>
      <c r="F1892" s="34">
        <v>0</v>
      </c>
      <c r="G1892" s="37">
        <v>0</v>
      </c>
    </row>
    <row r="1893" spans="1:7" x14ac:dyDescent="0.25">
      <c r="A1893" s="29" t="s">
        <v>99</v>
      </c>
      <c r="B1893" s="34" t="s">
        <v>158</v>
      </c>
      <c r="C1893" s="35">
        <v>3</v>
      </c>
      <c r="D1893" s="35">
        <v>3</v>
      </c>
      <c r="E1893" s="35">
        <v>2</v>
      </c>
      <c r="F1893" s="35">
        <v>1</v>
      </c>
      <c r="G1893" s="36">
        <v>0</v>
      </c>
    </row>
    <row r="1894" spans="1:7" x14ac:dyDescent="0.25">
      <c r="A1894" s="31" t="s">
        <v>42</v>
      </c>
      <c r="B1894" s="34" t="s">
        <v>158</v>
      </c>
      <c r="C1894" s="34">
        <v>26</v>
      </c>
      <c r="D1894" s="34">
        <v>26</v>
      </c>
      <c r="E1894" s="34">
        <v>23</v>
      </c>
      <c r="F1894" s="34">
        <v>3</v>
      </c>
      <c r="G1894" s="37">
        <v>0</v>
      </c>
    </row>
    <row r="1895" spans="1:7" x14ac:dyDescent="0.25">
      <c r="A1895" s="29" t="s">
        <v>100</v>
      </c>
      <c r="B1895" s="34" t="s">
        <v>158</v>
      </c>
      <c r="C1895" s="35">
        <v>2</v>
      </c>
      <c r="D1895" s="35">
        <v>2</v>
      </c>
      <c r="E1895" s="35">
        <v>2</v>
      </c>
      <c r="F1895" s="35">
        <v>0</v>
      </c>
      <c r="G1895" s="36">
        <v>0</v>
      </c>
    </row>
    <row r="1896" spans="1:7" x14ac:dyDescent="0.25">
      <c r="A1896" s="29" t="s">
        <v>101</v>
      </c>
      <c r="B1896" s="34" t="s">
        <v>158</v>
      </c>
      <c r="C1896" s="35">
        <v>12</v>
      </c>
      <c r="D1896" s="35">
        <v>10</v>
      </c>
      <c r="E1896" s="35">
        <v>8</v>
      </c>
      <c r="F1896" s="35">
        <v>2</v>
      </c>
      <c r="G1896" s="36">
        <v>2</v>
      </c>
    </row>
    <row r="1897" spans="1:7" x14ac:dyDescent="0.25">
      <c r="A1897" s="29" t="s">
        <v>43</v>
      </c>
      <c r="B1897" s="34" t="s">
        <v>158</v>
      </c>
      <c r="C1897" s="35">
        <v>4</v>
      </c>
      <c r="D1897" s="35">
        <v>3</v>
      </c>
      <c r="E1897" s="35">
        <v>1</v>
      </c>
      <c r="F1897" s="35">
        <v>2</v>
      </c>
      <c r="G1897" s="36">
        <v>0</v>
      </c>
    </row>
    <row r="1898" spans="1:7" x14ac:dyDescent="0.25">
      <c r="A1898" s="29" t="s">
        <v>102</v>
      </c>
      <c r="B1898" s="34" t="s">
        <v>158</v>
      </c>
      <c r="C1898" s="35">
        <v>1</v>
      </c>
      <c r="D1898" s="35">
        <v>1</v>
      </c>
      <c r="E1898" s="35">
        <v>1</v>
      </c>
      <c r="F1898" s="35">
        <v>0</v>
      </c>
      <c r="G1898" s="36">
        <v>0</v>
      </c>
    </row>
    <row r="1899" spans="1:7" x14ac:dyDescent="0.25">
      <c r="A1899" s="29" t="s">
        <v>103</v>
      </c>
      <c r="B1899" s="34" t="s">
        <v>158</v>
      </c>
      <c r="C1899" s="35">
        <v>5</v>
      </c>
      <c r="D1899" s="35">
        <v>5</v>
      </c>
      <c r="E1899" s="35">
        <v>5</v>
      </c>
      <c r="F1899" s="35">
        <v>0</v>
      </c>
      <c r="G1899" s="36">
        <v>0</v>
      </c>
    </row>
    <row r="1900" spans="1:7" x14ac:dyDescent="0.25">
      <c r="A1900" s="29" t="s">
        <v>104</v>
      </c>
      <c r="B1900" s="34" t="s">
        <v>158</v>
      </c>
      <c r="C1900" s="35">
        <v>9</v>
      </c>
      <c r="D1900" s="35">
        <v>9</v>
      </c>
      <c r="E1900" s="35">
        <v>8</v>
      </c>
      <c r="F1900" s="35">
        <v>1</v>
      </c>
      <c r="G1900" s="36">
        <v>0</v>
      </c>
    </row>
    <row r="1901" spans="1:7" x14ac:dyDescent="0.25">
      <c r="A1901" s="31" t="s">
        <v>105</v>
      </c>
      <c r="B1901" s="34" t="s">
        <v>158</v>
      </c>
      <c r="C1901" s="34">
        <v>2</v>
      </c>
      <c r="D1901" s="34">
        <v>2</v>
      </c>
      <c r="E1901" s="34">
        <v>1</v>
      </c>
      <c r="F1901" s="34">
        <v>1</v>
      </c>
      <c r="G1901" s="37">
        <v>0</v>
      </c>
    </row>
    <row r="1902" spans="1:7" x14ac:dyDescent="0.25">
      <c r="A1902" s="29" t="s">
        <v>106</v>
      </c>
      <c r="B1902" s="34" t="s">
        <v>158</v>
      </c>
      <c r="C1902" s="35">
        <v>5</v>
      </c>
      <c r="D1902" s="35">
        <v>5</v>
      </c>
      <c r="E1902" s="35">
        <v>2</v>
      </c>
      <c r="F1902" s="35">
        <v>3</v>
      </c>
      <c r="G1902" s="36">
        <v>0</v>
      </c>
    </row>
    <row r="1903" spans="1:7" x14ac:dyDescent="0.25">
      <c r="A1903" s="31" t="s">
        <v>147</v>
      </c>
      <c r="B1903" s="34" t="s">
        <v>158</v>
      </c>
      <c r="C1903" s="34">
        <v>5</v>
      </c>
      <c r="D1903" s="34">
        <v>4</v>
      </c>
      <c r="E1903" s="34">
        <v>4</v>
      </c>
      <c r="F1903" s="34">
        <v>0</v>
      </c>
      <c r="G1903" s="37">
        <v>0</v>
      </c>
    </row>
    <row r="1904" spans="1:7" x14ac:dyDescent="0.25">
      <c r="A1904" s="31" t="s">
        <v>107</v>
      </c>
      <c r="B1904" s="34" t="s">
        <v>158</v>
      </c>
      <c r="C1904" s="34">
        <v>3</v>
      </c>
      <c r="D1904" s="34">
        <v>3</v>
      </c>
      <c r="E1904" s="34">
        <v>0</v>
      </c>
      <c r="F1904" s="34">
        <v>3</v>
      </c>
      <c r="G1904" s="37">
        <v>0</v>
      </c>
    </row>
    <row r="1905" spans="1:7" x14ac:dyDescent="0.25">
      <c r="A1905" s="29" t="s">
        <v>173</v>
      </c>
      <c r="B1905" s="34" t="s">
        <v>158</v>
      </c>
      <c r="C1905" s="35">
        <v>3</v>
      </c>
      <c r="D1905" s="35">
        <v>3</v>
      </c>
      <c r="E1905" s="35">
        <v>3</v>
      </c>
      <c r="F1905" s="35">
        <v>0</v>
      </c>
      <c r="G1905" s="36">
        <v>0</v>
      </c>
    </row>
    <row r="1906" spans="1:7" x14ac:dyDescent="0.25">
      <c r="A1906" s="29" t="s">
        <v>108</v>
      </c>
      <c r="B1906" s="34" t="s">
        <v>158</v>
      </c>
      <c r="C1906" s="35">
        <v>2</v>
      </c>
      <c r="D1906" s="35">
        <v>2</v>
      </c>
      <c r="E1906" s="35">
        <v>2</v>
      </c>
      <c r="F1906" s="35">
        <v>0</v>
      </c>
      <c r="G1906" s="36">
        <v>0</v>
      </c>
    </row>
    <row r="1907" spans="1:7" x14ac:dyDescent="0.25">
      <c r="A1907" s="29" t="s">
        <v>45</v>
      </c>
      <c r="B1907" s="34" t="s">
        <v>158</v>
      </c>
      <c r="C1907" s="35">
        <v>9</v>
      </c>
      <c r="D1907" s="35">
        <v>8</v>
      </c>
      <c r="E1907" s="35">
        <v>8</v>
      </c>
      <c r="F1907" s="35">
        <v>0</v>
      </c>
      <c r="G1907" s="36">
        <v>0</v>
      </c>
    </row>
    <row r="1908" spans="1:7" x14ac:dyDescent="0.25">
      <c r="A1908" s="31" t="s">
        <v>109</v>
      </c>
      <c r="B1908" s="34" t="s">
        <v>158</v>
      </c>
      <c r="C1908" s="34">
        <v>4</v>
      </c>
      <c r="D1908" s="34">
        <v>4</v>
      </c>
      <c r="E1908" s="34">
        <v>4</v>
      </c>
      <c r="F1908" s="34">
        <v>0</v>
      </c>
      <c r="G1908" s="37">
        <v>0</v>
      </c>
    </row>
    <row r="1909" spans="1:7" x14ac:dyDescent="0.25">
      <c r="A1909" s="29" t="s">
        <v>148</v>
      </c>
      <c r="B1909" s="34" t="s">
        <v>158</v>
      </c>
      <c r="C1909" s="35">
        <v>3</v>
      </c>
      <c r="D1909" s="35">
        <v>3</v>
      </c>
      <c r="E1909" s="35">
        <v>1</v>
      </c>
      <c r="F1909" s="35">
        <v>2</v>
      </c>
      <c r="G1909" s="36">
        <v>0</v>
      </c>
    </row>
    <row r="1910" spans="1:7" x14ac:dyDescent="0.25">
      <c r="A1910" s="31" t="s">
        <v>110</v>
      </c>
      <c r="B1910" s="34" t="s">
        <v>158</v>
      </c>
      <c r="C1910" s="34">
        <v>5</v>
      </c>
      <c r="D1910" s="34">
        <v>5</v>
      </c>
      <c r="E1910" s="34">
        <v>4</v>
      </c>
      <c r="F1910" s="34">
        <v>1</v>
      </c>
      <c r="G1910" s="37">
        <v>0</v>
      </c>
    </row>
    <row r="1911" spans="1:7" x14ac:dyDescent="0.25">
      <c r="A1911" s="29" t="s">
        <v>111</v>
      </c>
      <c r="B1911" s="34" t="s">
        <v>158</v>
      </c>
      <c r="C1911" s="35">
        <v>1</v>
      </c>
      <c r="D1911" s="35">
        <v>1</v>
      </c>
      <c r="E1911" s="35">
        <v>1</v>
      </c>
      <c r="F1911" s="35">
        <v>0</v>
      </c>
      <c r="G1911" s="36">
        <v>0</v>
      </c>
    </row>
    <row r="1912" spans="1:7" x14ac:dyDescent="0.25">
      <c r="A1912" s="31" t="s">
        <v>113</v>
      </c>
      <c r="B1912" s="34" t="s">
        <v>158</v>
      </c>
      <c r="C1912" s="34">
        <v>11</v>
      </c>
      <c r="D1912" s="34">
        <v>10</v>
      </c>
      <c r="E1912" s="34">
        <v>9</v>
      </c>
      <c r="F1912" s="34">
        <v>1</v>
      </c>
      <c r="G1912" s="37">
        <v>1</v>
      </c>
    </row>
    <row r="1913" spans="1:7" x14ac:dyDescent="0.25">
      <c r="A1913" s="29" t="s">
        <v>165</v>
      </c>
      <c r="B1913" s="34" t="s">
        <v>158</v>
      </c>
      <c r="C1913" s="35">
        <v>3</v>
      </c>
      <c r="D1913" s="35">
        <v>3</v>
      </c>
      <c r="E1913" s="35">
        <v>3</v>
      </c>
      <c r="F1913" s="35">
        <v>0</v>
      </c>
      <c r="G1913" s="36">
        <v>0</v>
      </c>
    </row>
    <row r="1914" spans="1:7" x14ac:dyDescent="0.25">
      <c r="A1914" s="31" t="s">
        <v>114</v>
      </c>
      <c r="B1914" s="34" t="s">
        <v>158</v>
      </c>
      <c r="C1914" s="34">
        <v>2</v>
      </c>
      <c r="D1914" s="34">
        <v>2</v>
      </c>
      <c r="E1914" s="34">
        <v>2</v>
      </c>
      <c r="F1914" s="34">
        <v>0</v>
      </c>
      <c r="G1914" s="37">
        <v>0</v>
      </c>
    </row>
    <row r="1915" spans="1:7" x14ac:dyDescent="0.25">
      <c r="A1915" s="29" t="s">
        <v>46</v>
      </c>
      <c r="B1915" s="34" t="s">
        <v>158</v>
      </c>
      <c r="C1915" s="35">
        <v>16</v>
      </c>
      <c r="D1915" s="35">
        <v>14</v>
      </c>
      <c r="E1915" s="35">
        <v>13</v>
      </c>
      <c r="F1915" s="35">
        <v>1</v>
      </c>
      <c r="G1915" s="36">
        <v>0</v>
      </c>
    </row>
    <row r="1916" spans="1:7" x14ac:dyDescent="0.25">
      <c r="A1916" s="31" t="s">
        <v>115</v>
      </c>
      <c r="B1916" s="34" t="s">
        <v>158</v>
      </c>
      <c r="C1916" s="34">
        <v>3</v>
      </c>
      <c r="D1916" s="34">
        <v>2</v>
      </c>
      <c r="E1916" s="34">
        <v>2</v>
      </c>
      <c r="F1916" s="34">
        <v>0</v>
      </c>
      <c r="G1916" s="37">
        <v>0</v>
      </c>
    </row>
    <row r="1917" spans="1:7" x14ac:dyDescent="0.25">
      <c r="A1917" s="31" t="s">
        <v>163</v>
      </c>
      <c r="B1917" s="34" t="s">
        <v>158</v>
      </c>
      <c r="C1917" s="34">
        <v>8</v>
      </c>
      <c r="D1917" s="34">
        <v>8</v>
      </c>
      <c r="E1917" s="34">
        <v>4</v>
      </c>
      <c r="F1917" s="34">
        <v>4</v>
      </c>
      <c r="G1917" s="37">
        <v>0</v>
      </c>
    </row>
    <row r="1918" spans="1:7" x14ac:dyDescent="0.25">
      <c r="A1918" s="29" t="s">
        <v>116</v>
      </c>
      <c r="B1918" s="34" t="s">
        <v>158</v>
      </c>
      <c r="C1918" s="35">
        <v>5</v>
      </c>
      <c r="D1918" s="35">
        <v>4</v>
      </c>
      <c r="E1918" s="35">
        <v>3</v>
      </c>
      <c r="F1918" s="35">
        <v>1</v>
      </c>
      <c r="G1918" s="36">
        <v>0</v>
      </c>
    </row>
    <row r="1919" spans="1:7" x14ac:dyDescent="0.25">
      <c r="A1919" s="31" t="s">
        <v>117</v>
      </c>
      <c r="B1919" s="34" t="s">
        <v>158</v>
      </c>
      <c r="C1919" s="34">
        <v>2</v>
      </c>
      <c r="D1919" s="34">
        <v>2</v>
      </c>
      <c r="E1919" s="34">
        <v>1</v>
      </c>
      <c r="F1919" s="34">
        <v>1</v>
      </c>
      <c r="G1919" s="37">
        <v>0</v>
      </c>
    </row>
    <row r="1920" spans="1:7" x14ac:dyDescent="0.25">
      <c r="A1920" s="31" t="s">
        <v>118</v>
      </c>
      <c r="B1920" s="34" t="s">
        <v>158</v>
      </c>
      <c r="C1920" s="34">
        <v>3</v>
      </c>
      <c r="D1920" s="34">
        <v>2</v>
      </c>
      <c r="E1920" s="34">
        <v>1</v>
      </c>
      <c r="F1920" s="34">
        <v>1</v>
      </c>
      <c r="G1920" s="37">
        <v>0</v>
      </c>
    </row>
    <row r="1921" spans="1:7" x14ac:dyDescent="0.25">
      <c r="A1921" s="29" t="s">
        <v>149</v>
      </c>
      <c r="B1921" s="34" t="s">
        <v>158</v>
      </c>
      <c r="C1921" s="35">
        <v>3</v>
      </c>
      <c r="D1921" s="35">
        <v>2</v>
      </c>
      <c r="E1921" s="35">
        <v>1</v>
      </c>
      <c r="F1921" s="35">
        <v>1</v>
      </c>
      <c r="G1921" s="36">
        <v>0</v>
      </c>
    </row>
    <row r="1922" spans="1:7" x14ac:dyDescent="0.25">
      <c r="A1922" s="29" t="s">
        <v>119</v>
      </c>
      <c r="B1922" s="34" t="s">
        <v>158</v>
      </c>
      <c r="C1922" s="35">
        <v>1</v>
      </c>
      <c r="D1922" s="35">
        <v>1</v>
      </c>
      <c r="E1922" s="35">
        <v>0</v>
      </c>
      <c r="F1922" s="35">
        <v>1</v>
      </c>
      <c r="G1922" s="36">
        <v>0</v>
      </c>
    </row>
    <row r="1923" spans="1:7" x14ac:dyDescent="0.25">
      <c r="A1923" s="31" t="s">
        <v>120</v>
      </c>
      <c r="B1923" s="34" t="s">
        <v>158</v>
      </c>
      <c r="C1923" s="34">
        <v>17</v>
      </c>
      <c r="D1923" s="34">
        <v>16</v>
      </c>
      <c r="E1923" s="34">
        <v>12</v>
      </c>
      <c r="F1923" s="34">
        <v>4</v>
      </c>
      <c r="G1923" s="37">
        <v>0</v>
      </c>
    </row>
    <row r="1924" spans="1:7" x14ac:dyDescent="0.25">
      <c r="A1924" s="29" t="s">
        <v>164</v>
      </c>
      <c r="B1924" s="34" t="s">
        <v>158</v>
      </c>
      <c r="C1924" s="35">
        <v>2</v>
      </c>
      <c r="D1924" s="35">
        <v>2</v>
      </c>
      <c r="E1924" s="35">
        <v>2</v>
      </c>
      <c r="F1924" s="35">
        <v>0</v>
      </c>
      <c r="G1924" s="36">
        <v>0</v>
      </c>
    </row>
    <row r="1925" spans="1:7" x14ac:dyDescent="0.25">
      <c r="A1925" s="31" t="s">
        <v>166</v>
      </c>
      <c r="B1925" s="34" t="s">
        <v>158</v>
      </c>
      <c r="C1925" s="34">
        <v>2</v>
      </c>
      <c r="D1925" s="34">
        <v>2</v>
      </c>
      <c r="E1925" s="34">
        <v>2</v>
      </c>
      <c r="F1925" s="34">
        <v>0</v>
      </c>
      <c r="G1925" s="37">
        <v>0</v>
      </c>
    </row>
    <row r="1926" spans="1:7" x14ac:dyDescent="0.25">
      <c r="A1926" s="29" t="s">
        <v>122</v>
      </c>
      <c r="B1926" s="34" t="s">
        <v>158</v>
      </c>
      <c r="C1926" s="35">
        <v>1</v>
      </c>
      <c r="D1926" s="35">
        <v>1</v>
      </c>
      <c r="E1926" s="35">
        <v>1</v>
      </c>
      <c r="F1926" s="35">
        <v>0</v>
      </c>
      <c r="G1926" s="36">
        <v>0</v>
      </c>
    </row>
    <row r="1927" spans="1:7" x14ac:dyDescent="0.25">
      <c r="A1927" s="31" t="s">
        <v>123</v>
      </c>
      <c r="B1927" s="34" t="s">
        <v>158</v>
      </c>
      <c r="C1927" s="34">
        <v>5</v>
      </c>
      <c r="D1927" s="34">
        <v>4</v>
      </c>
      <c r="E1927" s="34">
        <v>2</v>
      </c>
      <c r="F1927" s="34">
        <v>2</v>
      </c>
      <c r="G1927" s="37">
        <v>1</v>
      </c>
    </row>
    <row r="1928" spans="1:7" x14ac:dyDescent="0.25">
      <c r="A1928" s="31" t="s">
        <v>124</v>
      </c>
      <c r="B1928" s="34" t="s">
        <v>158</v>
      </c>
      <c r="C1928" s="34">
        <v>1</v>
      </c>
      <c r="D1928" s="34">
        <v>1</v>
      </c>
      <c r="E1928" s="34">
        <v>1</v>
      </c>
      <c r="F1928" s="34">
        <v>0</v>
      </c>
      <c r="G1928" s="37">
        <v>0</v>
      </c>
    </row>
    <row r="1929" spans="1:7" x14ac:dyDescent="0.25">
      <c r="A1929" s="31" t="s">
        <v>125</v>
      </c>
      <c r="B1929" s="34" t="s">
        <v>158</v>
      </c>
      <c r="C1929" s="34">
        <v>6</v>
      </c>
      <c r="D1929" s="34">
        <v>5</v>
      </c>
      <c r="E1929" s="34">
        <v>5</v>
      </c>
      <c r="F1929" s="34">
        <v>0</v>
      </c>
      <c r="G1929" s="37">
        <v>0</v>
      </c>
    </row>
    <row r="1930" spans="1:7" x14ac:dyDescent="0.25">
      <c r="A1930" s="29" t="s">
        <v>126</v>
      </c>
      <c r="B1930" s="34" t="s">
        <v>158</v>
      </c>
      <c r="C1930" s="35">
        <v>15</v>
      </c>
      <c r="D1930" s="35">
        <v>14</v>
      </c>
      <c r="E1930" s="35">
        <v>9</v>
      </c>
      <c r="F1930" s="35">
        <v>5</v>
      </c>
      <c r="G1930" s="36">
        <v>0</v>
      </c>
    </row>
    <row r="1931" spans="1:7" x14ac:dyDescent="0.25">
      <c r="A1931" s="29" t="s">
        <v>127</v>
      </c>
      <c r="B1931" s="34" t="s">
        <v>158</v>
      </c>
      <c r="C1931" s="35">
        <v>5</v>
      </c>
      <c r="D1931" s="35">
        <v>4</v>
      </c>
      <c r="E1931" s="35">
        <v>4</v>
      </c>
      <c r="F1931" s="35">
        <v>0</v>
      </c>
      <c r="G1931" s="36">
        <v>0</v>
      </c>
    </row>
    <row r="1932" spans="1:7" x14ac:dyDescent="0.25">
      <c r="A1932" s="31" t="s">
        <v>128</v>
      </c>
      <c r="B1932" s="34" t="s">
        <v>158</v>
      </c>
      <c r="C1932" s="34">
        <v>17</v>
      </c>
      <c r="D1932" s="34">
        <v>16</v>
      </c>
      <c r="E1932" s="34">
        <v>11</v>
      </c>
      <c r="F1932" s="34">
        <v>5</v>
      </c>
      <c r="G1932" s="37">
        <v>0</v>
      </c>
    </row>
    <row r="1933" spans="1:7" x14ac:dyDescent="0.25">
      <c r="A1933" s="29" t="s">
        <v>129</v>
      </c>
      <c r="B1933" s="34" t="s">
        <v>158</v>
      </c>
      <c r="C1933" s="35">
        <v>1</v>
      </c>
      <c r="D1933" s="35">
        <v>1</v>
      </c>
      <c r="E1933" s="35">
        <v>1</v>
      </c>
      <c r="F1933" s="35">
        <v>0</v>
      </c>
      <c r="G1933" s="36">
        <v>0</v>
      </c>
    </row>
    <row r="1934" spans="1:7" x14ac:dyDescent="0.25">
      <c r="A1934" s="29" t="s">
        <v>47</v>
      </c>
      <c r="B1934" s="34" t="s">
        <v>158</v>
      </c>
      <c r="C1934" s="35">
        <v>10</v>
      </c>
      <c r="D1934" s="35">
        <v>9</v>
      </c>
      <c r="E1934" s="35">
        <v>7</v>
      </c>
      <c r="F1934" s="35">
        <v>2</v>
      </c>
      <c r="G1934" s="36">
        <v>0</v>
      </c>
    </row>
    <row r="1935" spans="1:7" x14ac:dyDescent="0.25">
      <c r="A1935" s="31" t="s">
        <v>48</v>
      </c>
      <c r="B1935" s="34" t="s">
        <v>158</v>
      </c>
      <c r="C1935" s="34">
        <v>4</v>
      </c>
      <c r="D1935" s="34">
        <v>4</v>
      </c>
      <c r="E1935" s="34">
        <v>3</v>
      </c>
      <c r="F1935" s="34">
        <v>1</v>
      </c>
      <c r="G1935" s="37">
        <v>0</v>
      </c>
    </row>
    <row r="1936" spans="1:7" x14ac:dyDescent="0.25">
      <c r="A1936" s="31" t="s">
        <v>179</v>
      </c>
      <c r="B1936" s="34" t="s">
        <v>158</v>
      </c>
      <c r="C1936" s="34">
        <v>17</v>
      </c>
      <c r="D1936" s="34">
        <v>16</v>
      </c>
      <c r="E1936" s="34">
        <v>12</v>
      </c>
      <c r="F1936" s="34">
        <v>4</v>
      </c>
      <c r="G1936" s="37">
        <v>0</v>
      </c>
    </row>
    <row r="1937" spans="1:8" x14ac:dyDescent="0.25">
      <c r="A1937" s="29" t="s">
        <v>130</v>
      </c>
      <c r="B1937" s="34" t="s">
        <v>158</v>
      </c>
      <c r="C1937" s="35">
        <v>2</v>
      </c>
      <c r="D1937" s="35">
        <v>1</v>
      </c>
      <c r="E1937" s="35">
        <v>1</v>
      </c>
      <c r="F1937" s="35">
        <v>0</v>
      </c>
      <c r="G1937" s="36">
        <v>0</v>
      </c>
    </row>
    <row r="1938" spans="1:8" x14ac:dyDescent="0.25">
      <c r="A1938" s="31" t="s">
        <v>49</v>
      </c>
      <c r="B1938" s="34" t="s">
        <v>158</v>
      </c>
      <c r="C1938" s="34">
        <v>7</v>
      </c>
      <c r="D1938" s="34">
        <v>7</v>
      </c>
      <c r="E1938" s="34">
        <v>6</v>
      </c>
      <c r="F1938" s="34">
        <v>1</v>
      </c>
      <c r="G1938" s="37">
        <v>0</v>
      </c>
    </row>
    <row r="1939" spans="1:8" x14ac:dyDescent="0.25">
      <c r="A1939" s="29" t="s">
        <v>131</v>
      </c>
      <c r="B1939" s="34" t="s">
        <v>158</v>
      </c>
      <c r="C1939" s="35">
        <v>2</v>
      </c>
      <c r="D1939" s="35">
        <v>1</v>
      </c>
      <c r="E1939" s="35">
        <v>1</v>
      </c>
      <c r="F1939" s="35">
        <v>0</v>
      </c>
      <c r="G1939" s="36">
        <v>0</v>
      </c>
    </row>
    <row r="1940" spans="1:8" x14ac:dyDescent="0.25">
      <c r="A1940" s="29" t="s">
        <v>152</v>
      </c>
      <c r="B1940" s="34" t="s">
        <v>158</v>
      </c>
      <c r="C1940" s="35">
        <v>1</v>
      </c>
      <c r="D1940" s="35">
        <v>1</v>
      </c>
      <c r="E1940" s="35">
        <v>1</v>
      </c>
      <c r="F1940" s="35">
        <v>0</v>
      </c>
      <c r="G1940" s="36">
        <v>0</v>
      </c>
    </row>
    <row r="1941" spans="1:8" x14ac:dyDescent="0.25">
      <c r="A1941" s="29" t="s">
        <v>132</v>
      </c>
      <c r="B1941" s="34" t="s">
        <v>158</v>
      </c>
      <c r="C1941" s="35">
        <v>6</v>
      </c>
      <c r="D1941" s="35">
        <v>6</v>
      </c>
      <c r="E1941" s="35">
        <v>5</v>
      </c>
      <c r="F1941" s="35">
        <v>1</v>
      </c>
      <c r="G1941" s="36">
        <v>0</v>
      </c>
    </row>
    <row r="1942" spans="1:8" x14ac:dyDescent="0.25">
      <c r="A1942" s="31" t="s">
        <v>133</v>
      </c>
      <c r="B1942" s="34" t="s">
        <v>158</v>
      </c>
      <c r="C1942" s="34">
        <v>10</v>
      </c>
      <c r="D1942" s="34">
        <v>9</v>
      </c>
      <c r="E1942" s="34">
        <v>7</v>
      </c>
      <c r="F1942" s="34">
        <v>2</v>
      </c>
      <c r="G1942" s="37">
        <v>0</v>
      </c>
    </row>
    <row r="1943" spans="1:8" x14ac:dyDescent="0.25">
      <c r="A1943" s="29" t="s">
        <v>154</v>
      </c>
      <c r="B1943" s="34" t="s">
        <v>158</v>
      </c>
      <c r="C1943" s="35">
        <v>1</v>
      </c>
      <c r="D1943" s="35">
        <v>0</v>
      </c>
      <c r="E1943" s="35">
        <v>0</v>
      </c>
      <c r="F1943" s="35">
        <v>0</v>
      </c>
      <c r="G1943" s="36">
        <v>0</v>
      </c>
    </row>
    <row r="1944" spans="1:8" x14ac:dyDescent="0.25">
      <c r="A1944" s="29" t="s">
        <v>134</v>
      </c>
      <c r="B1944" s="34" t="s">
        <v>158</v>
      </c>
      <c r="C1944" s="35">
        <v>26</v>
      </c>
      <c r="D1944" s="35">
        <v>20</v>
      </c>
      <c r="E1944" s="35">
        <v>20</v>
      </c>
      <c r="F1944" s="35">
        <v>0</v>
      </c>
      <c r="G1944" s="36">
        <v>1</v>
      </c>
    </row>
    <row r="1945" spans="1:8" x14ac:dyDescent="0.25">
      <c r="A1945" s="31" t="s">
        <v>155</v>
      </c>
      <c r="B1945" s="34" t="s">
        <v>158</v>
      </c>
      <c r="C1945" s="34">
        <v>2</v>
      </c>
      <c r="D1945" s="34">
        <v>2</v>
      </c>
      <c r="E1945" s="34">
        <v>1</v>
      </c>
      <c r="F1945" s="34">
        <v>1</v>
      </c>
      <c r="G1945" s="37">
        <v>0</v>
      </c>
    </row>
    <row r="1946" spans="1:8" x14ac:dyDescent="0.25">
      <c r="A1946" s="29" t="s">
        <v>135</v>
      </c>
      <c r="B1946" s="34" t="s">
        <v>158</v>
      </c>
      <c r="C1946" s="35">
        <v>10</v>
      </c>
      <c r="D1946" s="35">
        <v>10</v>
      </c>
      <c r="E1946" s="35">
        <v>8</v>
      </c>
      <c r="F1946" s="35">
        <v>2</v>
      </c>
      <c r="G1946" s="36">
        <v>0</v>
      </c>
    </row>
    <row r="1947" spans="1:8" x14ac:dyDescent="0.25">
      <c r="A1947" s="29" t="s">
        <v>54</v>
      </c>
      <c r="B1947" s="34" t="s">
        <v>159</v>
      </c>
      <c r="C1947" s="35">
        <v>1</v>
      </c>
      <c r="D1947" s="35">
        <v>1</v>
      </c>
      <c r="E1947" s="35">
        <v>1</v>
      </c>
      <c r="F1947" s="35">
        <v>0</v>
      </c>
      <c r="G1947" s="36">
        <v>0</v>
      </c>
    </row>
    <row r="1948" spans="1:8" x14ac:dyDescent="0.25">
      <c r="A1948" s="31" t="s">
        <v>220</v>
      </c>
      <c r="B1948" s="34" t="s">
        <v>159</v>
      </c>
      <c r="C1948" s="35">
        <v>4</v>
      </c>
      <c r="D1948" s="35">
        <v>4</v>
      </c>
      <c r="E1948" s="35">
        <v>3</v>
      </c>
      <c r="F1948" s="35">
        <v>1</v>
      </c>
      <c r="G1948" s="36">
        <v>0</v>
      </c>
    </row>
    <row r="1949" spans="1:8" x14ac:dyDescent="0.25">
      <c r="A1949" s="31" t="s">
        <v>82</v>
      </c>
      <c r="B1949" s="34" t="s">
        <v>159</v>
      </c>
      <c r="C1949" s="34">
        <v>1</v>
      </c>
      <c r="D1949" s="34">
        <v>1</v>
      </c>
      <c r="E1949" s="34">
        <v>1</v>
      </c>
      <c r="F1949" s="34">
        <v>0</v>
      </c>
      <c r="G1949" s="37">
        <v>0</v>
      </c>
    </row>
    <row r="1950" spans="1:8" x14ac:dyDescent="0.25">
      <c r="A1950" s="31" t="s">
        <v>174</v>
      </c>
      <c r="B1950" s="34" t="s">
        <v>160</v>
      </c>
      <c r="C1950" s="34">
        <v>31</v>
      </c>
      <c r="D1950" s="34">
        <v>29</v>
      </c>
      <c r="E1950" s="34">
        <v>25</v>
      </c>
      <c r="F1950" s="34">
        <v>4</v>
      </c>
      <c r="G1950" s="37">
        <v>0</v>
      </c>
    </row>
    <row r="1951" spans="1:8" x14ac:dyDescent="0.25">
      <c r="A1951" s="31" t="s">
        <v>177</v>
      </c>
      <c r="B1951" s="34" t="s">
        <v>160</v>
      </c>
      <c r="C1951" s="34">
        <v>9</v>
      </c>
      <c r="D1951" s="34">
        <v>7</v>
      </c>
      <c r="E1951" s="34">
        <v>6</v>
      </c>
      <c r="F1951" s="34">
        <v>1</v>
      </c>
      <c r="G1951" s="37">
        <v>0</v>
      </c>
      <c r="H1951">
        <f>42166-5757</f>
        <v>36409</v>
      </c>
    </row>
    <row r="1952" spans="1:8" x14ac:dyDescent="0.25">
      <c r="A1952" s="31" t="s">
        <v>25</v>
      </c>
      <c r="B1952" s="34" t="s">
        <v>160</v>
      </c>
      <c r="C1952" s="34">
        <v>21</v>
      </c>
      <c r="D1952" s="34">
        <v>21</v>
      </c>
      <c r="E1952" s="34">
        <v>16</v>
      </c>
      <c r="F1952" s="34">
        <v>5</v>
      </c>
      <c r="G1952" s="37">
        <v>0</v>
      </c>
    </row>
    <row r="1953" spans="1:7" x14ac:dyDescent="0.25">
      <c r="A1953" s="29" t="s">
        <v>50</v>
      </c>
      <c r="B1953" s="34" t="s">
        <v>160</v>
      </c>
      <c r="C1953" s="35">
        <v>16</v>
      </c>
      <c r="D1953" s="35">
        <v>16</v>
      </c>
      <c r="E1953" s="35">
        <v>9</v>
      </c>
      <c r="F1953" s="35">
        <v>7</v>
      </c>
      <c r="G1953" s="36">
        <v>0</v>
      </c>
    </row>
    <row r="1954" spans="1:7" x14ac:dyDescent="0.25">
      <c r="A1954" s="31" t="s">
        <v>168</v>
      </c>
      <c r="B1954" s="34" t="s">
        <v>160</v>
      </c>
      <c r="C1954" s="34">
        <v>15</v>
      </c>
      <c r="D1954" s="34">
        <v>10</v>
      </c>
      <c r="E1954" s="34">
        <v>9</v>
      </c>
      <c r="F1954" s="34">
        <v>1</v>
      </c>
      <c r="G1954" s="37">
        <v>0</v>
      </c>
    </row>
    <row r="1955" spans="1:7" x14ac:dyDescent="0.25">
      <c r="A1955" s="29" t="s">
        <v>167</v>
      </c>
      <c r="B1955" s="34" t="s">
        <v>160</v>
      </c>
      <c r="C1955" s="35">
        <v>12</v>
      </c>
      <c r="D1955" s="35">
        <v>12</v>
      </c>
      <c r="E1955" s="35">
        <v>8</v>
      </c>
      <c r="F1955" s="35">
        <v>4</v>
      </c>
      <c r="G1955" s="36">
        <v>0</v>
      </c>
    </row>
    <row r="1956" spans="1:7" x14ac:dyDescent="0.25">
      <c r="A1956" s="29" t="s">
        <v>51</v>
      </c>
      <c r="B1956" s="34" t="s">
        <v>160</v>
      </c>
      <c r="C1956" s="35">
        <v>8</v>
      </c>
      <c r="D1956" s="35">
        <v>8</v>
      </c>
      <c r="E1956" s="35">
        <v>5</v>
      </c>
      <c r="F1956" s="35">
        <v>3</v>
      </c>
      <c r="G1956" s="36">
        <v>0</v>
      </c>
    </row>
    <row r="1957" spans="1:7" x14ac:dyDescent="0.25">
      <c r="A1957" s="29" t="s">
        <v>52</v>
      </c>
      <c r="B1957" s="34" t="s">
        <v>160</v>
      </c>
      <c r="C1957" s="35">
        <v>8</v>
      </c>
      <c r="D1957" s="35">
        <v>8</v>
      </c>
      <c r="E1957" s="35">
        <v>6</v>
      </c>
      <c r="F1957" s="35">
        <v>2</v>
      </c>
      <c r="G1957" s="36">
        <v>0</v>
      </c>
    </row>
    <row r="1958" spans="1:7" x14ac:dyDescent="0.25">
      <c r="A1958" s="29" t="s">
        <v>53</v>
      </c>
      <c r="B1958" s="34" t="s">
        <v>160</v>
      </c>
      <c r="C1958" s="35">
        <v>27</v>
      </c>
      <c r="D1958" s="35">
        <v>26</v>
      </c>
      <c r="E1958" s="35">
        <v>25</v>
      </c>
      <c r="F1958" s="35">
        <v>1</v>
      </c>
      <c r="G1958" s="36">
        <v>0</v>
      </c>
    </row>
    <row r="1959" spans="1:7" x14ac:dyDescent="0.25">
      <c r="A1959" s="29" t="s">
        <v>26</v>
      </c>
      <c r="B1959" s="34" t="s">
        <v>160</v>
      </c>
      <c r="C1959" s="35">
        <v>32</v>
      </c>
      <c r="D1959" s="35">
        <v>30</v>
      </c>
      <c r="E1959" s="35">
        <v>26</v>
      </c>
      <c r="F1959" s="35">
        <v>4</v>
      </c>
      <c r="G1959" s="36">
        <v>0</v>
      </c>
    </row>
    <row r="1960" spans="1:7" x14ac:dyDescent="0.25">
      <c r="A1960" s="31" t="s">
        <v>54</v>
      </c>
      <c r="B1960" s="34" t="s">
        <v>160</v>
      </c>
      <c r="C1960" s="34">
        <v>38</v>
      </c>
      <c r="D1960" s="34">
        <v>36</v>
      </c>
      <c r="E1960" s="34">
        <v>24</v>
      </c>
      <c r="F1960" s="34">
        <v>12</v>
      </c>
      <c r="G1960" s="37">
        <v>0</v>
      </c>
    </row>
    <row r="1961" spans="1:7" x14ac:dyDescent="0.25">
      <c r="A1961" s="29" t="s">
        <v>27</v>
      </c>
      <c r="B1961" s="34" t="s">
        <v>160</v>
      </c>
      <c r="C1961" s="35">
        <v>31</v>
      </c>
      <c r="D1961" s="35">
        <v>30</v>
      </c>
      <c r="E1961" s="35">
        <v>21</v>
      </c>
      <c r="F1961" s="35">
        <v>9</v>
      </c>
      <c r="G1961" s="36">
        <v>0</v>
      </c>
    </row>
    <row r="1962" spans="1:7" x14ac:dyDescent="0.25">
      <c r="A1962" s="31" t="s">
        <v>169</v>
      </c>
      <c r="B1962" s="34" t="s">
        <v>160</v>
      </c>
      <c r="C1962" s="34">
        <v>61</v>
      </c>
      <c r="D1962" s="34">
        <v>61</v>
      </c>
      <c r="E1962" s="34">
        <v>42</v>
      </c>
      <c r="F1962" s="34">
        <v>19</v>
      </c>
      <c r="G1962" s="37">
        <v>0</v>
      </c>
    </row>
    <row r="1963" spans="1:7" x14ac:dyDescent="0.25">
      <c r="A1963" s="31" t="s">
        <v>55</v>
      </c>
      <c r="B1963" s="34" t="s">
        <v>160</v>
      </c>
      <c r="C1963" s="34">
        <v>6</v>
      </c>
      <c r="D1963" s="34">
        <v>5</v>
      </c>
      <c r="E1963" s="34">
        <v>2</v>
      </c>
      <c r="F1963" s="34">
        <v>3</v>
      </c>
      <c r="G1963" s="37">
        <v>0</v>
      </c>
    </row>
    <row r="1964" spans="1:7" x14ac:dyDescent="0.25">
      <c r="A1964" s="31" t="s">
        <v>24</v>
      </c>
      <c r="B1964" s="34" t="s">
        <v>160</v>
      </c>
      <c r="C1964" s="34">
        <v>156</v>
      </c>
      <c r="D1964" s="34">
        <v>138</v>
      </c>
      <c r="E1964" s="34">
        <v>107</v>
      </c>
      <c r="F1964" s="34">
        <v>31</v>
      </c>
      <c r="G1964" s="37">
        <v>0</v>
      </c>
    </row>
    <row r="1965" spans="1:7" x14ac:dyDescent="0.25">
      <c r="A1965" s="31" t="s">
        <v>156</v>
      </c>
      <c r="B1965" s="34" t="s">
        <v>160</v>
      </c>
      <c r="C1965" s="34">
        <v>1</v>
      </c>
      <c r="D1965" s="34">
        <v>1</v>
      </c>
      <c r="E1965" s="34">
        <v>1</v>
      </c>
      <c r="F1965" s="34">
        <v>0</v>
      </c>
      <c r="G1965" s="37">
        <v>0</v>
      </c>
    </row>
    <row r="1966" spans="1:7" x14ac:dyDescent="0.25">
      <c r="A1966" s="31" t="s">
        <v>28</v>
      </c>
      <c r="B1966" s="34" t="s">
        <v>160</v>
      </c>
      <c r="C1966" s="34">
        <v>52</v>
      </c>
      <c r="D1966" s="34">
        <v>48</v>
      </c>
      <c r="E1966" s="34">
        <v>36</v>
      </c>
      <c r="F1966" s="34">
        <v>12</v>
      </c>
      <c r="G1966" s="37">
        <v>2</v>
      </c>
    </row>
    <row r="1967" spans="1:7" x14ac:dyDescent="0.25">
      <c r="A1967" s="29" t="s">
        <v>29</v>
      </c>
      <c r="B1967" s="34" t="s">
        <v>160</v>
      </c>
      <c r="C1967" s="35">
        <v>9</v>
      </c>
      <c r="D1967" s="35">
        <v>9</v>
      </c>
      <c r="E1967" s="35">
        <v>9</v>
      </c>
      <c r="F1967" s="35">
        <v>0</v>
      </c>
      <c r="G1967" s="36">
        <v>0</v>
      </c>
    </row>
    <row r="1968" spans="1:7" x14ac:dyDescent="0.25">
      <c r="A1968" s="29" t="s">
        <v>30</v>
      </c>
      <c r="B1968" s="34" t="s">
        <v>160</v>
      </c>
      <c r="C1968" s="35">
        <v>32</v>
      </c>
      <c r="D1968" s="35">
        <v>30</v>
      </c>
      <c r="E1968" s="35">
        <v>28</v>
      </c>
      <c r="F1968" s="35">
        <v>2</v>
      </c>
      <c r="G1968" s="36">
        <v>0</v>
      </c>
    </row>
    <row r="1969" spans="1:7" x14ac:dyDescent="0.25">
      <c r="A1969" s="29" t="s">
        <v>56</v>
      </c>
      <c r="B1969" s="34" t="s">
        <v>160</v>
      </c>
      <c r="C1969" s="35">
        <v>17</v>
      </c>
      <c r="D1969" s="35">
        <v>17</v>
      </c>
      <c r="E1969" s="35">
        <v>16</v>
      </c>
      <c r="F1969" s="35">
        <v>1</v>
      </c>
      <c r="G1969" s="36">
        <v>0</v>
      </c>
    </row>
    <row r="1970" spans="1:7" x14ac:dyDescent="0.25">
      <c r="A1970" s="29" t="s">
        <v>31</v>
      </c>
      <c r="B1970" s="34" t="s">
        <v>160</v>
      </c>
      <c r="C1970" s="35">
        <v>23</v>
      </c>
      <c r="D1970" s="35">
        <v>22</v>
      </c>
      <c r="E1970" s="35">
        <v>15</v>
      </c>
      <c r="F1970" s="35">
        <v>7</v>
      </c>
      <c r="G1970" s="36">
        <v>0</v>
      </c>
    </row>
    <row r="1971" spans="1:7" x14ac:dyDescent="0.25">
      <c r="A1971" s="29" t="s">
        <v>57</v>
      </c>
      <c r="B1971" s="34" t="s">
        <v>160</v>
      </c>
      <c r="C1971" s="35">
        <v>26</v>
      </c>
      <c r="D1971" s="35">
        <v>25</v>
      </c>
      <c r="E1971" s="35">
        <v>24</v>
      </c>
      <c r="F1971" s="35">
        <v>1</v>
      </c>
      <c r="G1971" s="36">
        <v>0</v>
      </c>
    </row>
    <row r="1972" spans="1:7" x14ac:dyDescent="0.25">
      <c r="A1972" s="29" t="s">
        <v>58</v>
      </c>
      <c r="B1972" s="34" t="s">
        <v>160</v>
      </c>
      <c r="C1972" s="35">
        <v>89</v>
      </c>
      <c r="D1972" s="35">
        <v>88</v>
      </c>
      <c r="E1972" s="35">
        <v>81</v>
      </c>
      <c r="F1972" s="35">
        <v>7</v>
      </c>
      <c r="G1972" s="36">
        <v>0</v>
      </c>
    </row>
    <row r="1973" spans="1:7" x14ac:dyDescent="0.25">
      <c r="A1973" s="29" t="s">
        <v>176</v>
      </c>
      <c r="B1973" s="34" t="s">
        <v>160</v>
      </c>
      <c r="C1973" s="35">
        <v>8</v>
      </c>
      <c r="D1973" s="35">
        <v>8</v>
      </c>
      <c r="E1973" s="35">
        <v>8</v>
      </c>
      <c r="F1973" s="35">
        <v>0</v>
      </c>
      <c r="G1973" s="36">
        <v>0</v>
      </c>
    </row>
    <row r="1974" spans="1:7" x14ac:dyDescent="0.25">
      <c r="A1974" s="29" t="s">
        <v>32</v>
      </c>
      <c r="B1974" s="34" t="s">
        <v>160</v>
      </c>
      <c r="C1974" s="35">
        <v>10</v>
      </c>
      <c r="D1974" s="35">
        <v>10</v>
      </c>
      <c r="E1974" s="35">
        <v>9</v>
      </c>
      <c r="F1974" s="35">
        <v>1</v>
      </c>
      <c r="G1974" s="36">
        <v>0</v>
      </c>
    </row>
    <row r="1975" spans="1:7" x14ac:dyDescent="0.25">
      <c r="A1975" s="31" t="s">
        <v>33</v>
      </c>
      <c r="B1975" s="34" t="s">
        <v>160</v>
      </c>
      <c r="C1975" s="34">
        <v>46</v>
      </c>
      <c r="D1975" s="34">
        <v>44</v>
      </c>
      <c r="E1975" s="34">
        <v>34</v>
      </c>
      <c r="F1975" s="34">
        <v>10</v>
      </c>
      <c r="G1975" s="37">
        <v>0</v>
      </c>
    </row>
    <row r="1976" spans="1:7" x14ac:dyDescent="0.25">
      <c r="A1976" s="31" t="s">
        <v>220</v>
      </c>
      <c r="B1976" s="34" t="s">
        <v>160</v>
      </c>
      <c r="C1976" s="35">
        <v>66</v>
      </c>
      <c r="D1976" s="35">
        <v>58</v>
      </c>
      <c r="E1976" s="35">
        <v>31</v>
      </c>
      <c r="F1976" s="35">
        <v>27</v>
      </c>
      <c r="G1976" s="36">
        <v>0</v>
      </c>
    </row>
    <row r="1977" spans="1:7" x14ac:dyDescent="0.25">
      <c r="A1977" s="29" t="s">
        <v>189</v>
      </c>
      <c r="B1977" s="34" t="s">
        <v>160</v>
      </c>
      <c r="C1977" s="35">
        <v>2</v>
      </c>
      <c r="D1977" s="35">
        <v>2</v>
      </c>
      <c r="E1977" s="35">
        <v>2</v>
      </c>
      <c r="F1977" s="35">
        <v>0</v>
      </c>
      <c r="G1977" s="36">
        <v>0</v>
      </c>
    </row>
    <row r="1978" spans="1:7" x14ac:dyDescent="0.25">
      <c r="A1978" s="31" t="s">
        <v>180</v>
      </c>
      <c r="B1978" s="34" t="s">
        <v>160</v>
      </c>
      <c r="C1978" s="34">
        <v>12</v>
      </c>
      <c r="D1978" s="34">
        <v>11</v>
      </c>
      <c r="E1978" s="34">
        <v>8</v>
      </c>
      <c r="F1978" s="34">
        <v>3</v>
      </c>
      <c r="G1978" s="37">
        <v>0</v>
      </c>
    </row>
    <row r="1979" spans="1:7" x14ac:dyDescent="0.25">
      <c r="A1979" s="31" t="s">
        <v>59</v>
      </c>
      <c r="B1979" s="34" t="s">
        <v>160</v>
      </c>
      <c r="C1979" s="34">
        <v>41</v>
      </c>
      <c r="D1979" s="34">
        <v>40</v>
      </c>
      <c r="E1979" s="34">
        <v>25</v>
      </c>
      <c r="F1979" s="34">
        <v>15</v>
      </c>
      <c r="G1979" s="37">
        <v>0</v>
      </c>
    </row>
    <row r="1980" spans="1:7" x14ac:dyDescent="0.25">
      <c r="A1980" s="31" t="s">
        <v>60</v>
      </c>
      <c r="B1980" s="34" t="s">
        <v>160</v>
      </c>
      <c r="C1980" s="34">
        <v>4</v>
      </c>
      <c r="D1980" s="34">
        <v>4</v>
      </c>
      <c r="E1980" s="34">
        <v>4</v>
      </c>
      <c r="F1980" s="34">
        <v>0</v>
      </c>
      <c r="G1980" s="37">
        <v>0</v>
      </c>
    </row>
    <row r="1981" spans="1:7" x14ac:dyDescent="0.25">
      <c r="A1981" s="29" t="s">
        <v>184</v>
      </c>
      <c r="B1981" s="34" t="s">
        <v>160</v>
      </c>
      <c r="C1981" s="35">
        <v>10</v>
      </c>
      <c r="D1981" s="35">
        <v>9</v>
      </c>
      <c r="E1981" s="35">
        <v>7</v>
      </c>
      <c r="F1981" s="35">
        <v>2</v>
      </c>
      <c r="G1981" s="36">
        <v>0</v>
      </c>
    </row>
    <row r="1982" spans="1:7" x14ac:dyDescent="0.25">
      <c r="A1982" s="31" t="s">
        <v>182</v>
      </c>
      <c r="B1982" s="34" t="s">
        <v>160</v>
      </c>
      <c r="C1982" s="34">
        <v>22</v>
      </c>
      <c r="D1982" s="34">
        <v>21</v>
      </c>
      <c r="E1982" s="34">
        <v>15</v>
      </c>
      <c r="F1982" s="34">
        <v>6</v>
      </c>
      <c r="G1982" s="37">
        <v>0</v>
      </c>
    </row>
    <row r="1983" spans="1:7" x14ac:dyDescent="0.25">
      <c r="A1983" s="29" t="s">
        <v>186</v>
      </c>
      <c r="B1983" s="34" t="s">
        <v>160</v>
      </c>
      <c r="C1983" s="35">
        <v>4</v>
      </c>
      <c r="D1983" s="35">
        <v>4</v>
      </c>
      <c r="E1983" s="35">
        <v>4</v>
      </c>
      <c r="F1983" s="35">
        <v>0</v>
      </c>
      <c r="G1983" s="36">
        <v>0</v>
      </c>
    </row>
    <row r="1984" spans="1:7" x14ac:dyDescent="0.25">
      <c r="A1984" s="29" t="s">
        <v>188</v>
      </c>
      <c r="B1984" s="34" t="s">
        <v>160</v>
      </c>
      <c r="C1984" s="35">
        <v>12</v>
      </c>
      <c r="D1984" s="35">
        <v>11</v>
      </c>
      <c r="E1984" s="35">
        <v>8</v>
      </c>
      <c r="F1984" s="35">
        <v>3</v>
      </c>
      <c r="G1984" s="36">
        <v>0</v>
      </c>
    </row>
    <row r="1985" spans="1:7" x14ac:dyDescent="0.25">
      <c r="A1985" s="29" t="s">
        <v>61</v>
      </c>
      <c r="B1985" s="34" t="s">
        <v>160</v>
      </c>
      <c r="C1985" s="35">
        <v>21</v>
      </c>
      <c r="D1985" s="35">
        <v>19</v>
      </c>
      <c r="E1985" s="35">
        <v>16</v>
      </c>
      <c r="F1985" s="35">
        <v>3</v>
      </c>
      <c r="G1985" s="36">
        <v>1</v>
      </c>
    </row>
    <row r="1986" spans="1:7" x14ac:dyDescent="0.25">
      <c r="A1986" s="31" t="s">
        <v>181</v>
      </c>
      <c r="B1986" s="34" t="s">
        <v>160</v>
      </c>
      <c r="C1986" s="34">
        <v>20</v>
      </c>
      <c r="D1986" s="34">
        <v>20</v>
      </c>
      <c r="E1986" s="34">
        <v>18</v>
      </c>
      <c r="F1986" s="34">
        <v>2</v>
      </c>
      <c r="G1986" s="37">
        <v>0</v>
      </c>
    </row>
    <row r="1987" spans="1:7" x14ac:dyDescent="0.25">
      <c r="A1987" s="29" t="s">
        <v>62</v>
      </c>
      <c r="B1987" s="34" t="s">
        <v>160</v>
      </c>
      <c r="C1987" s="35">
        <v>6</v>
      </c>
      <c r="D1987" s="35">
        <v>5</v>
      </c>
      <c r="E1987" s="35">
        <v>3</v>
      </c>
      <c r="F1987" s="35">
        <v>2</v>
      </c>
      <c r="G1987" s="36">
        <v>0</v>
      </c>
    </row>
    <row r="1988" spans="1:7" x14ac:dyDescent="0.25">
      <c r="A1988" s="31" t="s">
        <v>187</v>
      </c>
      <c r="B1988" s="34" t="s">
        <v>160</v>
      </c>
      <c r="C1988" s="34">
        <v>3</v>
      </c>
      <c r="D1988" s="34">
        <v>3</v>
      </c>
      <c r="E1988" s="34">
        <v>3</v>
      </c>
      <c r="F1988" s="34">
        <v>0</v>
      </c>
      <c r="G1988" s="37">
        <v>0</v>
      </c>
    </row>
    <row r="1989" spans="1:7" x14ac:dyDescent="0.25">
      <c r="A1989" s="31" t="s">
        <v>63</v>
      </c>
      <c r="B1989" s="34" t="s">
        <v>160</v>
      </c>
      <c r="C1989" s="34">
        <v>16</v>
      </c>
      <c r="D1989" s="34">
        <v>14</v>
      </c>
      <c r="E1989" s="34">
        <v>10</v>
      </c>
      <c r="F1989" s="34">
        <v>4</v>
      </c>
      <c r="G1989" s="37">
        <v>0</v>
      </c>
    </row>
    <row r="1990" spans="1:7" x14ac:dyDescent="0.25">
      <c r="A1990" s="29" t="s">
        <v>64</v>
      </c>
      <c r="B1990" s="34" t="s">
        <v>160</v>
      </c>
      <c r="C1990" s="35">
        <v>27</v>
      </c>
      <c r="D1990" s="35">
        <v>27</v>
      </c>
      <c r="E1990" s="35">
        <v>15</v>
      </c>
      <c r="F1990" s="35">
        <v>12</v>
      </c>
      <c r="G1990" s="36">
        <v>0</v>
      </c>
    </row>
    <row r="1991" spans="1:7" x14ac:dyDescent="0.25">
      <c r="A1991" s="29" t="s">
        <v>185</v>
      </c>
      <c r="B1991" s="34" t="s">
        <v>160</v>
      </c>
      <c r="C1991" s="35">
        <v>7</v>
      </c>
      <c r="D1991" s="35">
        <v>7</v>
      </c>
      <c r="E1991" s="35">
        <v>5</v>
      </c>
      <c r="F1991" s="35">
        <v>2</v>
      </c>
      <c r="G1991" s="36">
        <v>0</v>
      </c>
    </row>
    <row r="1992" spans="1:7" x14ac:dyDescent="0.25">
      <c r="A1992" s="31" t="s">
        <v>183</v>
      </c>
      <c r="B1992" s="34" t="s">
        <v>160</v>
      </c>
      <c r="C1992" s="34">
        <v>4</v>
      </c>
      <c r="D1992" s="34">
        <v>4</v>
      </c>
      <c r="E1992" s="34">
        <v>3</v>
      </c>
      <c r="F1992" s="34">
        <v>1</v>
      </c>
      <c r="G1992" s="37">
        <v>0</v>
      </c>
    </row>
    <row r="1993" spans="1:7" x14ac:dyDescent="0.25">
      <c r="A1993" s="31" t="s">
        <v>65</v>
      </c>
      <c r="B1993" s="34" t="s">
        <v>160</v>
      </c>
      <c r="C1993" s="34">
        <v>5</v>
      </c>
      <c r="D1993" s="34">
        <v>4</v>
      </c>
      <c r="E1993" s="34">
        <v>4</v>
      </c>
      <c r="F1993" s="34">
        <v>0</v>
      </c>
      <c r="G1993" s="37">
        <v>0</v>
      </c>
    </row>
    <row r="1994" spans="1:7" x14ac:dyDescent="0.25">
      <c r="A1994" s="29" t="s">
        <v>66</v>
      </c>
      <c r="B1994" s="34" t="s">
        <v>160</v>
      </c>
      <c r="C1994" s="35">
        <v>8</v>
      </c>
      <c r="D1994" s="35">
        <v>8</v>
      </c>
      <c r="E1994" s="35">
        <v>6</v>
      </c>
      <c r="F1994" s="35">
        <v>2</v>
      </c>
      <c r="G1994" s="36">
        <v>0</v>
      </c>
    </row>
    <row r="1995" spans="1:7" x14ac:dyDescent="0.25">
      <c r="A1995" s="29" t="s">
        <v>34</v>
      </c>
      <c r="B1995" s="34" t="s">
        <v>160</v>
      </c>
      <c r="C1995" s="35">
        <v>2</v>
      </c>
      <c r="D1995" s="35">
        <v>2</v>
      </c>
      <c r="E1995" s="35">
        <v>2</v>
      </c>
      <c r="F1995" s="35">
        <v>0</v>
      </c>
      <c r="G1995" s="36">
        <v>0</v>
      </c>
    </row>
    <row r="1996" spans="1:7" x14ac:dyDescent="0.25">
      <c r="A1996" s="31" t="s">
        <v>67</v>
      </c>
      <c r="B1996" s="34" t="s">
        <v>160</v>
      </c>
      <c r="C1996" s="34">
        <v>4</v>
      </c>
      <c r="D1996" s="34">
        <v>4</v>
      </c>
      <c r="E1996" s="34">
        <v>3</v>
      </c>
      <c r="F1996" s="34">
        <v>1</v>
      </c>
      <c r="G1996" s="37">
        <v>0</v>
      </c>
    </row>
    <row r="1997" spans="1:7" x14ac:dyDescent="0.25">
      <c r="A1997" s="31" t="s">
        <v>35</v>
      </c>
      <c r="B1997" s="34" t="s">
        <v>160</v>
      </c>
      <c r="C1997" s="34">
        <v>5</v>
      </c>
      <c r="D1997" s="34">
        <v>5</v>
      </c>
      <c r="E1997" s="34">
        <v>5</v>
      </c>
      <c r="F1997" s="34">
        <v>0</v>
      </c>
      <c r="G1997" s="37">
        <v>0</v>
      </c>
    </row>
    <row r="1998" spans="1:7" x14ac:dyDescent="0.25">
      <c r="A1998" s="31" t="s">
        <v>178</v>
      </c>
      <c r="B1998" s="34" t="s">
        <v>160</v>
      </c>
      <c r="C1998" s="34">
        <v>7</v>
      </c>
      <c r="D1998" s="34">
        <v>7</v>
      </c>
      <c r="E1998" s="34">
        <v>5</v>
      </c>
      <c r="F1998" s="34">
        <v>2</v>
      </c>
      <c r="G1998" s="37">
        <v>0</v>
      </c>
    </row>
    <row r="1999" spans="1:7" x14ac:dyDescent="0.25">
      <c r="A1999" s="29" t="s">
        <v>68</v>
      </c>
      <c r="B1999" s="34" t="s">
        <v>160</v>
      </c>
      <c r="C1999" s="35">
        <v>1</v>
      </c>
      <c r="D1999" s="35">
        <v>1</v>
      </c>
      <c r="E1999" s="35">
        <v>1</v>
      </c>
      <c r="F1999" s="35">
        <v>0</v>
      </c>
      <c r="G1999" s="36">
        <v>0</v>
      </c>
    </row>
    <row r="2000" spans="1:7" x14ac:dyDescent="0.25">
      <c r="A2000" s="29" t="s">
        <v>36</v>
      </c>
      <c r="B2000" s="34" t="s">
        <v>160</v>
      </c>
      <c r="C2000" s="35">
        <v>7</v>
      </c>
      <c r="D2000" s="35">
        <v>7</v>
      </c>
      <c r="E2000" s="35">
        <v>7</v>
      </c>
      <c r="F2000" s="35">
        <v>0</v>
      </c>
      <c r="G2000" s="36">
        <v>0</v>
      </c>
    </row>
    <row r="2001" spans="1:7" x14ac:dyDescent="0.25">
      <c r="A2001" s="29" t="s">
        <v>137</v>
      </c>
      <c r="B2001" s="34" t="s">
        <v>160</v>
      </c>
      <c r="C2001" s="35">
        <v>13</v>
      </c>
      <c r="D2001" s="35">
        <v>13</v>
      </c>
      <c r="E2001" s="35">
        <v>12</v>
      </c>
      <c r="F2001" s="35">
        <v>1</v>
      </c>
      <c r="G2001" s="36">
        <v>0</v>
      </c>
    </row>
    <row r="2002" spans="1:7" x14ac:dyDescent="0.25">
      <c r="A2002" s="31" t="s">
        <v>175</v>
      </c>
      <c r="B2002" s="34" t="s">
        <v>160</v>
      </c>
      <c r="C2002" s="34">
        <v>1</v>
      </c>
      <c r="D2002" s="34">
        <v>1</v>
      </c>
      <c r="E2002" s="34">
        <v>1</v>
      </c>
      <c r="F2002" s="34">
        <v>0</v>
      </c>
      <c r="G2002" s="37">
        <v>0</v>
      </c>
    </row>
    <row r="2003" spans="1:7" x14ac:dyDescent="0.25">
      <c r="A2003" s="31" t="s">
        <v>37</v>
      </c>
      <c r="B2003" s="34" t="s">
        <v>160</v>
      </c>
      <c r="C2003" s="34">
        <v>3</v>
      </c>
      <c r="D2003" s="34">
        <v>2</v>
      </c>
      <c r="E2003" s="34">
        <v>2</v>
      </c>
      <c r="F2003" s="34">
        <v>0</v>
      </c>
      <c r="G2003" s="37">
        <v>0</v>
      </c>
    </row>
    <row r="2004" spans="1:7" x14ac:dyDescent="0.25">
      <c r="A2004" s="31" t="s">
        <v>69</v>
      </c>
      <c r="B2004" s="34" t="s">
        <v>160</v>
      </c>
      <c r="C2004" s="34">
        <v>2</v>
      </c>
      <c r="D2004" s="34">
        <v>2</v>
      </c>
      <c r="E2004" s="34">
        <v>1</v>
      </c>
      <c r="F2004" s="34">
        <v>1</v>
      </c>
      <c r="G2004" s="37">
        <v>0</v>
      </c>
    </row>
    <row r="2005" spans="1:7" x14ac:dyDescent="0.25">
      <c r="A2005" s="31" t="s">
        <v>70</v>
      </c>
      <c r="B2005" s="34" t="s">
        <v>160</v>
      </c>
      <c r="C2005" s="34">
        <v>2</v>
      </c>
      <c r="D2005" s="34">
        <v>2</v>
      </c>
      <c r="E2005" s="34">
        <v>2</v>
      </c>
      <c r="F2005" s="34">
        <v>0</v>
      </c>
      <c r="G2005" s="37">
        <v>0</v>
      </c>
    </row>
    <row r="2006" spans="1:7" x14ac:dyDescent="0.25">
      <c r="A2006" s="31" t="s">
        <v>38</v>
      </c>
      <c r="B2006" s="34" t="s">
        <v>160</v>
      </c>
      <c r="C2006" s="34">
        <v>2</v>
      </c>
      <c r="D2006" s="34">
        <v>2</v>
      </c>
      <c r="E2006" s="34">
        <v>2</v>
      </c>
      <c r="F2006" s="34">
        <v>0</v>
      </c>
      <c r="G2006" s="37">
        <v>0</v>
      </c>
    </row>
    <row r="2007" spans="1:7" x14ac:dyDescent="0.25">
      <c r="A2007" s="29" t="s">
        <v>71</v>
      </c>
      <c r="B2007" s="34" t="s">
        <v>160</v>
      </c>
      <c r="C2007" s="35">
        <v>1</v>
      </c>
      <c r="D2007" s="35">
        <v>1</v>
      </c>
      <c r="E2007" s="35">
        <v>1</v>
      </c>
      <c r="F2007" s="35">
        <v>0</v>
      </c>
      <c r="G2007" s="36">
        <v>0</v>
      </c>
    </row>
    <row r="2008" spans="1:7" x14ac:dyDescent="0.25">
      <c r="A2008" s="29" t="s">
        <v>72</v>
      </c>
      <c r="B2008" s="34" t="s">
        <v>160</v>
      </c>
      <c r="C2008" s="35">
        <v>2</v>
      </c>
      <c r="D2008" s="35">
        <v>2</v>
      </c>
      <c r="E2008" s="35">
        <v>2</v>
      </c>
      <c r="F2008" s="35">
        <v>0</v>
      </c>
      <c r="G2008" s="36">
        <v>0</v>
      </c>
    </row>
    <row r="2009" spans="1:7" x14ac:dyDescent="0.25">
      <c r="A2009" s="29" t="s">
        <v>73</v>
      </c>
      <c r="B2009" s="34" t="s">
        <v>160</v>
      </c>
      <c r="C2009" s="35">
        <v>2</v>
      </c>
      <c r="D2009" s="35">
        <v>2</v>
      </c>
      <c r="E2009" s="35">
        <v>2</v>
      </c>
      <c r="F2009" s="35">
        <v>0</v>
      </c>
      <c r="G2009" s="36">
        <v>0</v>
      </c>
    </row>
    <row r="2010" spans="1:7" x14ac:dyDescent="0.25">
      <c r="A2010" s="31" t="s">
        <v>74</v>
      </c>
      <c r="B2010" s="34" t="s">
        <v>160</v>
      </c>
      <c r="C2010" s="34">
        <v>3</v>
      </c>
      <c r="D2010" s="34">
        <v>3</v>
      </c>
      <c r="E2010" s="34">
        <v>3</v>
      </c>
      <c r="F2010" s="34">
        <v>0</v>
      </c>
      <c r="G2010" s="37">
        <v>0</v>
      </c>
    </row>
    <row r="2011" spans="1:7" x14ac:dyDescent="0.25">
      <c r="A2011" s="31" t="s">
        <v>138</v>
      </c>
      <c r="B2011" s="34" t="s">
        <v>160</v>
      </c>
      <c r="C2011" s="34">
        <v>2</v>
      </c>
      <c r="D2011" s="34">
        <v>2</v>
      </c>
      <c r="E2011" s="34">
        <v>2</v>
      </c>
      <c r="F2011" s="34">
        <v>0</v>
      </c>
      <c r="G2011" s="37">
        <v>0</v>
      </c>
    </row>
    <row r="2012" spans="1:7" x14ac:dyDescent="0.25">
      <c r="A2012" s="29" t="s">
        <v>76</v>
      </c>
      <c r="B2012" s="34" t="s">
        <v>160</v>
      </c>
      <c r="C2012" s="35">
        <v>5</v>
      </c>
      <c r="D2012" s="35">
        <v>5</v>
      </c>
      <c r="E2012" s="35">
        <v>5</v>
      </c>
      <c r="F2012" s="35">
        <v>0</v>
      </c>
      <c r="G2012" s="36">
        <v>0</v>
      </c>
    </row>
    <row r="2013" spans="1:7" x14ac:dyDescent="0.25">
      <c r="A2013" s="29" t="s">
        <v>77</v>
      </c>
      <c r="B2013" s="34" t="s">
        <v>160</v>
      </c>
      <c r="C2013" s="35">
        <v>3</v>
      </c>
      <c r="D2013" s="35">
        <v>3</v>
      </c>
      <c r="E2013" s="35">
        <v>2</v>
      </c>
      <c r="F2013" s="35">
        <v>1</v>
      </c>
      <c r="G2013" s="36">
        <v>0</v>
      </c>
    </row>
    <row r="2014" spans="1:7" x14ac:dyDescent="0.25">
      <c r="A2014" s="29" t="s">
        <v>139</v>
      </c>
      <c r="B2014" s="34" t="s">
        <v>160</v>
      </c>
      <c r="C2014" s="35">
        <v>2</v>
      </c>
      <c r="D2014" s="35">
        <v>1</v>
      </c>
      <c r="E2014" s="35">
        <v>1</v>
      </c>
      <c r="F2014" s="35">
        <v>0</v>
      </c>
      <c r="G2014" s="36">
        <v>0</v>
      </c>
    </row>
    <row r="2015" spans="1:7" x14ac:dyDescent="0.25">
      <c r="A2015" s="29" t="s">
        <v>78</v>
      </c>
      <c r="B2015" s="34" t="s">
        <v>160</v>
      </c>
      <c r="C2015" s="35">
        <v>3</v>
      </c>
      <c r="D2015" s="35">
        <v>3</v>
      </c>
      <c r="E2015" s="35">
        <v>3</v>
      </c>
      <c r="F2015" s="35">
        <v>0</v>
      </c>
      <c r="G2015" s="36">
        <v>0</v>
      </c>
    </row>
    <row r="2016" spans="1:7" x14ac:dyDescent="0.25">
      <c r="A2016" s="31" t="s">
        <v>79</v>
      </c>
      <c r="B2016" s="34" t="s">
        <v>160</v>
      </c>
      <c r="C2016" s="34">
        <v>3</v>
      </c>
      <c r="D2016" s="34">
        <v>3</v>
      </c>
      <c r="E2016" s="34">
        <v>3</v>
      </c>
      <c r="F2016" s="34">
        <v>0</v>
      </c>
      <c r="G2016" s="37">
        <v>0</v>
      </c>
    </row>
    <row r="2017" spans="1:7" x14ac:dyDescent="0.25">
      <c r="A2017" s="31" t="s">
        <v>39</v>
      </c>
      <c r="B2017" s="34" t="s">
        <v>160</v>
      </c>
      <c r="C2017" s="34">
        <v>9</v>
      </c>
      <c r="D2017" s="34">
        <v>8</v>
      </c>
      <c r="E2017" s="34">
        <v>8</v>
      </c>
      <c r="F2017" s="34">
        <v>0</v>
      </c>
      <c r="G2017" s="37">
        <v>0</v>
      </c>
    </row>
    <row r="2018" spans="1:7" x14ac:dyDescent="0.25">
      <c r="A2018" s="31" t="s">
        <v>80</v>
      </c>
      <c r="B2018" s="34" t="s">
        <v>160</v>
      </c>
      <c r="C2018" s="34">
        <v>2</v>
      </c>
      <c r="D2018" s="34">
        <v>2</v>
      </c>
      <c r="E2018" s="34">
        <v>2</v>
      </c>
      <c r="F2018" s="34">
        <v>0</v>
      </c>
      <c r="G2018" s="37">
        <v>0</v>
      </c>
    </row>
    <row r="2019" spans="1:7" x14ac:dyDescent="0.25">
      <c r="A2019" s="29" t="s">
        <v>140</v>
      </c>
      <c r="B2019" s="34" t="s">
        <v>160</v>
      </c>
      <c r="C2019" s="35">
        <v>2</v>
      </c>
      <c r="D2019" s="35">
        <v>2</v>
      </c>
      <c r="E2019" s="35">
        <v>2</v>
      </c>
      <c r="F2019" s="35">
        <v>0</v>
      </c>
      <c r="G2019" s="36">
        <v>0</v>
      </c>
    </row>
    <row r="2020" spans="1:7" x14ac:dyDescent="0.25">
      <c r="A2020" s="31" t="s">
        <v>81</v>
      </c>
      <c r="B2020" s="34" t="s">
        <v>160</v>
      </c>
      <c r="C2020" s="34">
        <v>1</v>
      </c>
      <c r="D2020" s="34">
        <v>1</v>
      </c>
      <c r="E2020" s="34">
        <v>1</v>
      </c>
      <c r="F2020" s="34">
        <v>0</v>
      </c>
      <c r="G2020" s="37">
        <v>0</v>
      </c>
    </row>
    <row r="2021" spans="1:7" x14ac:dyDescent="0.25">
      <c r="A2021" s="31" t="s">
        <v>82</v>
      </c>
      <c r="B2021" s="34" t="s">
        <v>160</v>
      </c>
      <c r="C2021" s="34">
        <v>3</v>
      </c>
      <c r="D2021" s="34">
        <v>3</v>
      </c>
      <c r="E2021" s="34">
        <v>3</v>
      </c>
      <c r="F2021" s="34">
        <v>0</v>
      </c>
      <c r="G2021" s="37">
        <v>0</v>
      </c>
    </row>
    <row r="2022" spans="1:7" x14ac:dyDescent="0.25">
      <c r="A2022" s="29" t="s">
        <v>141</v>
      </c>
      <c r="B2022" s="34" t="s">
        <v>160</v>
      </c>
      <c r="C2022" s="35">
        <v>15</v>
      </c>
      <c r="D2022" s="35">
        <v>15</v>
      </c>
      <c r="E2022" s="35">
        <v>13</v>
      </c>
      <c r="F2022" s="35">
        <v>2</v>
      </c>
      <c r="G2022" s="36">
        <v>0</v>
      </c>
    </row>
    <row r="2023" spans="1:7" x14ac:dyDescent="0.25">
      <c r="A2023" s="31" t="s">
        <v>83</v>
      </c>
      <c r="B2023" s="34" t="s">
        <v>160</v>
      </c>
      <c r="C2023" s="34">
        <v>9</v>
      </c>
      <c r="D2023" s="34">
        <v>9</v>
      </c>
      <c r="E2023" s="34">
        <v>6</v>
      </c>
      <c r="F2023" s="34">
        <v>3</v>
      </c>
      <c r="G2023" s="37">
        <v>0</v>
      </c>
    </row>
    <row r="2024" spans="1:7" x14ac:dyDescent="0.25">
      <c r="A2024" s="31" t="s">
        <v>85</v>
      </c>
      <c r="B2024" s="34" t="s">
        <v>160</v>
      </c>
      <c r="C2024" s="34">
        <v>12</v>
      </c>
      <c r="D2024" s="34">
        <v>12</v>
      </c>
      <c r="E2024" s="34">
        <v>11</v>
      </c>
      <c r="F2024" s="34">
        <v>1</v>
      </c>
      <c r="G2024" s="37">
        <v>0</v>
      </c>
    </row>
    <row r="2025" spans="1:7" x14ac:dyDescent="0.25">
      <c r="A2025" s="31" t="s">
        <v>171</v>
      </c>
      <c r="B2025" s="34" t="s">
        <v>160</v>
      </c>
      <c r="C2025" s="34">
        <v>11</v>
      </c>
      <c r="D2025" s="34">
        <v>10</v>
      </c>
      <c r="E2025" s="34">
        <v>10</v>
      </c>
      <c r="F2025" s="34">
        <v>0</v>
      </c>
      <c r="G2025" s="37">
        <v>0</v>
      </c>
    </row>
    <row r="2026" spans="1:7" x14ac:dyDescent="0.25">
      <c r="A2026" s="31" t="s">
        <v>86</v>
      </c>
      <c r="B2026" s="34" t="s">
        <v>160</v>
      </c>
      <c r="C2026" s="34">
        <v>7</v>
      </c>
      <c r="D2026" s="34">
        <v>7</v>
      </c>
      <c r="E2026" s="34">
        <v>4</v>
      </c>
      <c r="F2026" s="34">
        <v>3</v>
      </c>
      <c r="G2026" s="37">
        <v>0</v>
      </c>
    </row>
    <row r="2027" spans="1:7" x14ac:dyDescent="0.25">
      <c r="A2027" s="29" t="s">
        <v>142</v>
      </c>
      <c r="B2027" s="34" t="s">
        <v>160</v>
      </c>
      <c r="C2027" s="35">
        <v>2</v>
      </c>
      <c r="D2027" s="35">
        <v>2</v>
      </c>
      <c r="E2027" s="35">
        <v>2</v>
      </c>
      <c r="F2027" s="35">
        <v>0</v>
      </c>
      <c r="G2027" s="36">
        <v>0</v>
      </c>
    </row>
    <row r="2028" spans="1:7" x14ac:dyDescent="0.25">
      <c r="A2028" s="31" t="s">
        <v>143</v>
      </c>
      <c r="B2028" s="34" t="s">
        <v>160</v>
      </c>
      <c r="C2028" s="34">
        <v>2</v>
      </c>
      <c r="D2028" s="34">
        <v>1</v>
      </c>
      <c r="E2028" s="34">
        <v>1</v>
      </c>
      <c r="F2028" s="34">
        <v>0</v>
      </c>
      <c r="G2028" s="37">
        <v>0</v>
      </c>
    </row>
    <row r="2029" spans="1:7" x14ac:dyDescent="0.25">
      <c r="A2029" s="29" t="s">
        <v>144</v>
      </c>
      <c r="B2029" s="34" t="s">
        <v>160</v>
      </c>
      <c r="C2029" s="35">
        <v>4</v>
      </c>
      <c r="D2029" s="35">
        <v>4</v>
      </c>
      <c r="E2029" s="35">
        <v>3</v>
      </c>
      <c r="F2029" s="35">
        <v>1</v>
      </c>
      <c r="G2029" s="36">
        <v>0</v>
      </c>
    </row>
    <row r="2030" spans="1:7" x14ac:dyDescent="0.25">
      <c r="A2030" s="29" t="s">
        <v>90</v>
      </c>
      <c r="B2030" s="34" t="s">
        <v>160</v>
      </c>
      <c r="C2030" s="35">
        <v>2</v>
      </c>
      <c r="D2030" s="35">
        <v>2</v>
      </c>
      <c r="E2030" s="35">
        <v>2</v>
      </c>
      <c r="F2030" s="35">
        <v>0</v>
      </c>
      <c r="G2030" s="36">
        <v>0</v>
      </c>
    </row>
    <row r="2031" spans="1:7" x14ac:dyDescent="0.25">
      <c r="A2031" s="31" t="s">
        <v>91</v>
      </c>
      <c r="B2031" s="34" t="s">
        <v>160</v>
      </c>
      <c r="C2031" s="34">
        <v>3</v>
      </c>
      <c r="D2031" s="34">
        <v>3</v>
      </c>
      <c r="E2031" s="34">
        <v>3</v>
      </c>
      <c r="F2031" s="34">
        <v>0</v>
      </c>
      <c r="G2031" s="37">
        <v>0</v>
      </c>
    </row>
    <row r="2032" spans="1:7" x14ac:dyDescent="0.25">
      <c r="A2032" s="29" t="s">
        <v>145</v>
      </c>
      <c r="B2032" s="34" t="s">
        <v>160</v>
      </c>
      <c r="C2032" s="35">
        <v>4</v>
      </c>
      <c r="D2032" s="35">
        <v>4</v>
      </c>
      <c r="E2032" s="35">
        <v>4</v>
      </c>
      <c r="F2032" s="35">
        <v>0</v>
      </c>
      <c r="G2032" s="36">
        <v>0</v>
      </c>
    </row>
    <row r="2033" spans="1:7" x14ac:dyDescent="0.25">
      <c r="A2033" s="31" t="s">
        <v>92</v>
      </c>
      <c r="B2033" s="34" t="s">
        <v>160</v>
      </c>
      <c r="C2033" s="34">
        <v>7</v>
      </c>
      <c r="D2033" s="34">
        <v>7</v>
      </c>
      <c r="E2033" s="34">
        <v>7</v>
      </c>
      <c r="F2033" s="34">
        <v>0</v>
      </c>
      <c r="G2033" s="37">
        <v>0</v>
      </c>
    </row>
    <row r="2034" spans="1:7" x14ac:dyDescent="0.25">
      <c r="A2034" s="29" t="s">
        <v>93</v>
      </c>
      <c r="B2034" s="34" t="s">
        <v>160</v>
      </c>
      <c r="C2034" s="35">
        <v>14</v>
      </c>
      <c r="D2034" s="35">
        <v>4</v>
      </c>
      <c r="E2034" s="35">
        <v>3</v>
      </c>
      <c r="F2034" s="35">
        <v>1</v>
      </c>
      <c r="G2034" s="36">
        <v>0</v>
      </c>
    </row>
    <row r="2035" spans="1:7" x14ac:dyDescent="0.25">
      <c r="A2035" s="29" t="s">
        <v>94</v>
      </c>
      <c r="B2035" s="34" t="s">
        <v>160</v>
      </c>
      <c r="C2035" s="35">
        <v>3</v>
      </c>
      <c r="D2035" s="35">
        <v>3</v>
      </c>
      <c r="E2035" s="35">
        <v>2</v>
      </c>
      <c r="F2035" s="35">
        <v>1</v>
      </c>
      <c r="G2035" s="36">
        <v>0</v>
      </c>
    </row>
    <row r="2036" spans="1:7" x14ac:dyDescent="0.25">
      <c r="A2036" s="29" t="s">
        <v>95</v>
      </c>
      <c r="B2036" s="34" t="s">
        <v>160</v>
      </c>
      <c r="C2036" s="35">
        <v>4</v>
      </c>
      <c r="D2036" s="35">
        <v>4</v>
      </c>
      <c r="E2036" s="35">
        <v>4</v>
      </c>
      <c r="F2036" s="35">
        <v>0</v>
      </c>
      <c r="G2036" s="36">
        <v>0</v>
      </c>
    </row>
    <row r="2037" spans="1:7" x14ac:dyDescent="0.25">
      <c r="A2037" s="31" t="s">
        <v>96</v>
      </c>
      <c r="B2037" s="34" t="s">
        <v>160</v>
      </c>
      <c r="C2037" s="34">
        <v>5</v>
      </c>
      <c r="D2037" s="34">
        <v>5</v>
      </c>
      <c r="E2037" s="34">
        <v>5</v>
      </c>
      <c r="F2037" s="34">
        <v>0</v>
      </c>
      <c r="G2037" s="37">
        <v>0</v>
      </c>
    </row>
    <row r="2038" spans="1:7" x14ac:dyDescent="0.25">
      <c r="A2038" s="31" t="s">
        <v>97</v>
      </c>
      <c r="B2038" s="34" t="s">
        <v>160</v>
      </c>
      <c r="C2038" s="34">
        <v>1</v>
      </c>
      <c r="D2038" s="34">
        <v>1</v>
      </c>
      <c r="E2038" s="34">
        <v>1</v>
      </c>
      <c r="F2038" s="34">
        <v>0</v>
      </c>
      <c r="G2038" s="37">
        <v>0</v>
      </c>
    </row>
    <row r="2039" spans="1:7" x14ac:dyDescent="0.25">
      <c r="A2039" s="31" t="s">
        <v>42</v>
      </c>
      <c r="B2039" s="34" t="s">
        <v>160</v>
      </c>
      <c r="C2039" s="34">
        <v>13</v>
      </c>
      <c r="D2039" s="34">
        <v>13</v>
      </c>
      <c r="E2039" s="34">
        <v>10</v>
      </c>
      <c r="F2039" s="34">
        <v>3</v>
      </c>
      <c r="G2039" s="37">
        <v>0</v>
      </c>
    </row>
    <row r="2040" spans="1:7" x14ac:dyDescent="0.25">
      <c r="A2040" s="31" t="s">
        <v>100</v>
      </c>
      <c r="B2040" s="34" t="s">
        <v>160</v>
      </c>
      <c r="C2040" s="34">
        <v>1</v>
      </c>
      <c r="D2040" s="34">
        <v>1</v>
      </c>
      <c r="E2040" s="34">
        <v>1</v>
      </c>
      <c r="F2040" s="34">
        <v>0</v>
      </c>
      <c r="G2040" s="37">
        <v>0</v>
      </c>
    </row>
    <row r="2041" spans="1:7" x14ac:dyDescent="0.25">
      <c r="A2041" s="31" t="s">
        <v>101</v>
      </c>
      <c r="B2041" s="34" t="s">
        <v>160</v>
      </c>
      <c r="C2041" s="34">
        <v>2</v>
      </c>
      <c r="D2041" s="34">
        <v>2</v>
      </c>
      <c r="E2041" s="34">
        <v>2</v>
      </c>
      <c r="F2041" s="34">
        <v>0</v>
      </c>
      <c r="G2041" s="37">
        <v>0</v>
      </c>
    </row>
    <row r="2042" spans="1:7" x14ac:dyDescent="0.25">
      <c r="A2042" s="31" t="s">
        <v>146</v>
      </c>
      <c r="B2042" s="34" t="s">
        <v>160</v>
      </c>
      <c r="C2042" s="34">
        <v>1</v>
      </c>
      <c r="D2042" s="34">
        <v>1</v>
      </c>
      <c r="E2042" s="34">
        <v>1</v>
      </c>
      <c r="F2042" s="34">
        <v>0</v>
      </c>
      <c r="G2042" s="37">
        <v>0</v>
      </c>
    </row>
    <row r="2043" spans="1:7" x14ac:dyDescent="0.25">
      <c r="A2043" s="31" t="s">
        <v>102</v>
      </c>
      <c r="B2043" s="34" t="s">
        <v>160</v>
      </c>
      <c r="C2043" s="34">
        <v>2</v>
      </c>
      <c r="D2043" s="34">
        <v>1</v>
      </c>
      <c r="E2043" s="34">
        <v>1</v>
      </c>
      <c r="F2043" s="34">
        <v>0</v>
      </c>
      <c r="G2043" s="37">
        <v>0</v>
      </c>
    </row>
    <row r="2044" spans="1:7" x14ac:dyDescent="0.25">
      <c r="A2044" s="31" t="s">
        <v>103</v>
      </c>
      <c r="B2044" s="34" t="s">
        <v>160</v>
      </c>
      <c r="C2044" s="34">
        <v>13</v>
      </c>
      <c r="D2044" s="34">
        <v>13</v>
      </c>
      <c r="E2044" s="34">
        <v>13</v>
      </c>
      <c r="F2044" s="34">
        <v>0</v>
      </c>
      <c r="G2044" s="37">
        <v>0</v>
      </c>
    </row>
    <row r="2045" spans="1:7" x14ac:dyDescent="0.25">
      <c r="A2045" s="29" t="s">
        <v>104</v>
      </c>
      <c r="B2045" s="34" t="s">
        <v>160</v>
      </c>
      <c r="C2045" s="35">
        <v>6</v>
      </c>
      <c r="D2045" s="35">
        <v>6</v>
      </c>
      <c r="E2045" s="35">
        <v>6</v>
      </c>
      <c r="F2045" s="35">
        <v>0</v>
      </c>
      <c r="G2045" s="36">
        <v>0</v>
      </c>
    </row>
    <row r="2046" spans="1:7" x14ac:dyDescent="0.25">
      <c r="A2046" s="31" t="s">
        <v>105</v>
      </c>
      <c r="B2046" s="34" t="s">
        <v>160</v>
      </c>
      <c r="C2046" s="34">
        <v>1</v>
      </c>
      <c r="D2046" s="34">
        <v>1</v>
      </c>
      <c r="E2046" s="34">
        <v>1</v>
      </c>
      <c r="F2046" s="34">
        <v>0</v>
      </c>
      <c r="G2046" s="37">
        <v>0</v>
      </c>
    </row>
    <row r="2047" spans="1:7" x14ac:dyDescent="0.25">
      <c r="A2047" s="31" t="s">
        <v>106</v>
      </c>
      <c r="B2047" s="34" t="s">
        <v>160</v>
      </c>
      <c r="C2047" s="34">
        <v>6</v>
      </c>
      <c r="D2047" s="34">
        <v>6</v>
      </c>
      <c r="E2047" s="34">
        <v>6</v>
      </c>
      <c r="F2047" s="34">
        <v>0</v>
      </c>
      <c r="G2047" s="37">
        <v>0</v>
      </c>
    </row>
    <row r="2048" spans="1:7" x14ac:dyDescent="0.25">
      <c r="A2048" s="29" t="s">
        <v>147</v>
      </c>
      <c r="B2048" s="34" t="s">
        <v>160</v>
      </c>
      <c r="C2048" s="35">
        <v>1</v>
      </c>
      <c r="D2048" s="35">
        <v>0</v>
      </c>
      <c r="E2048" s="35">
        <v>0</v>
      </c>
      <c r="F2048" s="35">
        <v>0</v>
      </c>
      <c r="G2048" s="36">
        <v>0</v>
      </c>
    </row>
    <row r="2049" spans="1:7" x14ac:dyDescent="0.25">
      <c r="A2049" s="29" t="s">
        <v>107</v>
      </c>
      <c r="B2049" s="34" t="s">
        <v>160</v>
      </c>
      <c r="C2049" s="35">
        <v>2</v>
      </c>
      <c r="D2049" s="35">
        <v>2</v>
      </c>
      <c r="E2049" s="35">
        <v>2</v>
      </c>
      <c r="F2049" s="35">
        <v>0</v>
      </c>
      <c r="G2049" s="36">
        <v>0</v>
      </c>
    </row>
    <row r="2050" spans="1:7" x14ac:dyDescent="0.25">
      <c r="A2050" s="29" t="s">
        <v>153</v>
      </c>
      <c r="B2050" s="34" t="s">
        <v>160</v>
      </c>
      <c r="C2050" s="35">
        <v>2</v>
      </c>
      <c r="D2050" s="35">
        <v>2</v>
      </c>
      <c r="E2050" s="35">
        <v>2</v>
      </c>
      <c r="F2050" s="35">
        <v>0</v>
      </c>
      <c r="G2050" s="36">
        <v>0</v>
      </c>
    </row>
    <row r="2051" spans="1:7" x14ac:dyDescent="0.25">
      <c r="A2051" s="31" t="s">
        <v>173</v>
      </c>
      <c r="B2051" s="34" t="s">
        <v>160</v>
      </c>
      <c r="C2051" s="34">
        <v>2</v>
      </c>
      <c r="D2051" s="34">
        <v>2</v>
      </c>
      <c r="E2051" s="34">
        <v>2</v>
      </c>
      <c r="F2051" s="34">
        <v>0</v>
      </c>
      <c r="G2051" s="37">
        <v>0</v>
      </c>
    </row>
    <row r="2052" spans="1:7" x14ac:dyDescent="0.25">
      <c r="A2052" s="31" t="s">
        <v>45</v>
      </c>
      <c r="B2052" s="34" t="s">
        <v>160</v>
      </c>
      <c r="C2052" s="34">
        <v>15</v>
      </c>
      <c r="D2052" s="34">
        <v>15</v>
      </c>
      <c r="E2052" s="34">
        <v>13</v>
      </c>
      <c r="F2052" s="34">
        <v>2</v>
      </c>
      <c r="G2052" s="37">
        <v>0</v>
      </c>
    </row>
    <row r="2053" spans="1:7" x14ac:dyDescent="0.25">
      <c r="A2053" s="31" t="s">
        <v>110</v>
      </c>
      <c r="B2053" s="34" t="s">
        <v>160</v>
      </c>
      <c r="C2053" s="34">
        <v>12</v>
      </c>
      <c r="D2053" s="34">
        <v>12</v>
      </c>
      <c r="E2053" s="34">
        <v>9</v>
      </c>
      <c r="F2053" s="34">
        <v>3</v>
      </c>
      <c r="G2053" s="37">
        <v>0</v>
      </c>
    </row>
    <row r="2054" spans="1:7" x14ac:dyDescent="0.25">
      <c r="A2054" s="29" t="s">
        <v>170</v>
      </c>
      <c r="B2054" s="34" t="s">
        <v>160</v>
      </c>
      <c r="C2054" s="35">
        <v>3</v>
      </c>
      <c r="D2054" s="35">
        <v>3</v>
      </c>
      <c r="E2054" s="35">
        <v>2</v>
      </c>
      <c r="F2054" s="35">
        <v>1</v>
      </c>
      <c r="G2054" s="36">
        <v>0</v>
      </c>
    </row>
    <row r="2055" spans="1:7" x14ac:dyDescent="0.25">
      <c r="A2055" s="29" t="s">
        <v>111</v>
      </c>
      <c r="B2055" s="34" t="s">
        <v>160</v>
      </c>
      <c r="C2055" s="35">
        <v>1</v>
      </c>
      <c r="D2055" s="35">
        <v>1</v>
      </c>
      <c r="E2055" s="35">
        <v>1</v>
      </c>
      <c r="F2055" s="35">
        <v>0</v>
      </c>
      <c r="G2055" s="36">
        <v>0</v>
      </c>
    </row>
    <row r="2056" spans="1:7" x14ac:dyDescent="0.25">
      <c r="A2056" s="31" t="s">
        <v>113</v>
      </c>
      <c r="B2056" s="34" t="s">
        <v>160</v>
      </c>
      <c r="C2056" s="34">
        <v>3</v>
      </c>
      <c r="D2056" s="34">
        <v>2</v>
      </c>
      <c r="E2056" s="34">
        <v>1</v>
      </c>
      <c r="F2056" s="34">
        <v>1</v>
      </c>
      <c r="G2056" s="37">
        <v>0</v>
      </c>
    </row>
    <row r="2057" spans="1:7" x14ac:dyDescent="0.25">
      <c r="A2057" s="29" t="s">
        <v>165</v>
      </c>
      <c r="B2057" s="34" t="s">
        <v>160</v>
      </c>
      <c r="C2057" s="35">
        <v>4</v>
      </c>
      <c r="D2057" s="35">
        <v>3</v>
      </c>
      <c r="E2057" s="35">
        <v>3</v>
      </c>
      <c r="F2057" s="35">
        <v>0</v>
      </c>
      <c r="G2057" s="36">
        <v>0</v>
      </c>
    </row>
    <row r="2058" spans="1:7" x14ac:dyDescent="0.25">
      <c r="A2058" s="31" t="s">
        <v>114</v>
      </c>
      <c r="B2058" s="34" t="s">
        <v>160</v>
      </c>
      <c r="C2058" s="34">
        <v>1</v>
      </c>
      <c r="D2058" s="34">
        <v>1</v>
      </c>
      <c r="E2058" s="34">
        <v>1</v>
      </c>
      <c r="F2058" s="34">
        <v>0</v>
      </c>
      <c r="G2058" s="37">
        <v>0</v>
      </c>
    </row>
    <row r="2059" spans="1:7" x14ac:dyDescent="0.25">
      <c r="A2059" s="29" t="s">
        <v>46</v>
      </c>
      <c r="B2059" s="34" t="s">
        <v>160</v>
      </c>
      <c r="C2059" s="35">
        <v>13</v>
      </c>
      <c r="D2059" s="35">
        <v>13</v>
      </c>
      <c r="E2059" s="35">
        <v>8</v>
      </c>
      <c r="F2059" s="35">
        <v>5</v>
      </c>
      <c r="G2059" s="36">
        <v>0</v>
      </c>
    </row>
    <row r="2060" spans="1:7" x14ac:dyDescent="0.25">
      <c r="A2060" s="31" t="s">
        <v>115</v>
      </c>
      <c r="B2060" s="34" t="s">
        <v>160</v>
      </c>
      <c r="C2060" s="34">
        <v>2</v>
      </c>
      <c r="D2060" s="34">
        <v>2</v>
      </c>
      <c r="E2060" s="34">
        <v>2</v>
      </c>
      <c r="F2060" s="34">
        <v>0</v>
      </c>
      <c r="G2060" s="37">
        <v>0</v>
      </c>
    </row>
    <row r="2061" spans="1:7" x14ac:dyDescent="0.25">
      <c r="A2061" s="29" t="s">
        <v>163</v>
      </c>
      <c r="B2061" s="34" t="s">
        <v>160</v>
      </c>
      <c r="C2061" s="35">
        <v>6</v>
      </c>
      <c r="D2061" s="35">
        <v>6</v>
      </c>
      <c r="E2061" s="35">
        <v>6</v>
      </c>
      <c r="F2061" s="35">
        <v>0</v>
      </c>
      <c r="G2061" s="36">
        <v>0</v>
      </c>
    </row>
    <row r="2062" spans="1:7" x14ac:dyDescent="0.25">
      <c r="A2062" s="29" t="s">
        <v>116</v>
      </c>
      <c r="B2062" s="34" t="s">
        <v>160</v>
      </c>
      <c r="C2062" s="35">
        <v>1</v>
      </c>
      <c r="D2062" s="35">
        <v>0</v>
      </c>
      <c r="E2062" s="35">
        <v>0</v>
      </c>
      <c r="F2062" s="35">
        <v>0</v>
      </c>
      <c r="G2062" s="36">
        <v>0</v>
      </c>
    </row>
    <row r="2063" spans="1:7" x14ac:dyDescent="0.25">
      <c r="A2063" s="31" t="s">
        <v>117</v>
      </c>
      <c r="B2063" s="34" t="s">
        <v>160</v>
      </c>
      <c r="C2063" s="34">
        <v>3</v>
      </c>
      <c r="D2063" s="34">
        <v>3</v>
      </c>
      <c r="E2063" s="34">
        <v>2</v>
      </c>
      <c r="F2063" s="34">
        <v>1</v>
      </c>
      <c r="G2063" s="37">
        <v>0</v>
      </c>
    </row>
    <row r="2064" spans="1:7" x14ac:dyDescent="0.25">
      <c r="A2064" s="31" t="s">
        <v>118</v>
      </c>
      <c r="B2064" s="34" t="s">
        <v>160</v>
      </c>
      <c r="C2064" s="34">
        <v>2</v>
      </c>
      <c r="D2064" s="34">
        <v>2</v>
      </c>
      <c r="E2064" s="34">
        <v>2</v>
      </c>
      <c r="F2064" s="34">
        <v>0</v>
      </c>
      <c r="G2064" s="37">
        <v>0</v>
      </c>
    </row>
    <row r="2065" spans="1:7" x14ac:dyDescent="0.25">
      <c r="A2065" s="31" t="s">
        <v>149</v>
      </c>
      <c r="B2065" s="34" t="s">
        <v>160</v>
      </c>
      <c r="C2065" s="34">
        <v>6</v>
      </c>
      <c r="D2065" s="34">
        <v>6</v>
      </c>
      <c r="E2065" s="34">
        <v>6</v>
      </c>
      <c r="F2065" s="34">
        <v>0</v>
      </c>
      <c r="G2065" s="37">
        <v>0</v>
      </c>
    </row>
    <row r="2066" spans="1:7" x14ac:dyDescent="0.25">
      <c r="A2066" s="31" t="s">
        <v>150</v>
      </c>
      <c r="B2066" s="34" t="s">
        <v>160</v>
      </c>
      <c r="C2066" s="34">
        <v>1</v>
      </c>
      <c r="D2066" s="34">
        <v>1</v>
      </c>
      <c r="E2066" s="34">
        <v>0</v>
      </c>
      <c r="F2066" s="34">
        <v>1</v>
      </c>
      <c r="G2066" s="37">
        <v>0</v>
      </c>
    </row>
    <row r="2067" spans="1:7" x14ac:dyDescent="0.25">
      <c r="A2067" s="29" t="s">
        <v>119</v>
      </c>
      <c r="B2067" s="34" t="s">
        <v>160</v>
      </c>
      <c r="C2067" s="35">
        <v>5</v>
      </c>
      <c r="D2067" s="35">
        <v>5</v>
      </c>
      <c r="E2067" s="35">
        <v>3</v>
      </c>
      <c r="F2067" s="35">
        <v>2</v>
      </c>
      <c r="G2067" s="36">
        <v>0</v>
      </c>
    </row>
    <row r="2068" spans="1:7" x14ac:dyDescent="0.25">
      <c r="A2068" s="29" t="s">
        <v>120</v>
      </c>
      <c r="B2068" s="34" t="s">
        <v>160</v>
      </c>
      <c r="C2068" s="35">
        <v>5</v>
      </c>
      <c r="D2068" s="35">
        <v>5</v>
      </c>
      <c r="E2068" s="35">
        <v>4</v>
      </c>
      <c r="F2068" s="35">
        <v>1</v>
      </c>
      <c r="G2068" s="36">
        <v>0</v>
      </c>
    </row>
    <row r="2069" spans="1:7" x14ac:dyDescent="0.25">
      <c r="A2069" s="31" t="s">
        <v>164</v>
      </c>
      <c r="B2069" s="34" t="s">
        <v>160</v>
      </c>
      <c r="C2069" s="34">
        <v>13</v>
      </c>
      <c r="D2069" s="34">
        <v>9</v>
      </c>
      <c r="E2069" s="34">
        <v>8</v>
      </c>
      <c r="F2069" s="34">
        <v>1</v>
      </c>
      <c r="G2069" s="37">
        <v>0</v>
      </c>
    </row>
    <row r="2070" spans="1:7" x14ac:dyDescent="0.25">
      <c r="A2070" s="31" t="s">
        <v>166</v>
      </c>
      <c r="B2070" s="34" t="s">
        <v>160</v>
      </c>
      <c r="C2070" s="34">
        <v>9</v>
      </c>
      <c r="D2070" s="34">
        <v>9</v>
      </c>
      <c r="E2070" s="34">
        <v>9</v>
      </c>
      <c r="F2070" s="34">
        <v>0</v>
      </c>
      <c r="G2070" s="37">
        <v>0</v>
      </c>
    </row>
    <row r="2071" spans="1:7" x14ac:dyDescent="0.25">
      <c r="A2071" s="29" t="s">
        <v>126</v>
      </c>
      <c r="B2071" s="34" t="s">
        <v>160</v>
      </c>
      <c r="C2071" s="35">
        <v>6</v>
      </c>
      <c r="D2071" s="35">
        <v>6</v>
      </c>
      <c r="E2071" s="35">
        <v>5</v>
      </c>
      <c r="F2071" s="35">
        <v>1</v>
      </c>
      <c r="G2071" s="36">
        <v>0</v>
      </c>
    </row>
    <row r="2072" spans="1:7" x14ac:dyDescent="0.25">
      <c r="A2072" s="29" t="s">
        <v>127</v>
      </c>
      <c r="B2072" s="34" t="s">
        <v>160</v>
      </c>
      <c r="C2072" s="35">
        <v>4</v>
      </c>
      <c r="D2072" s="35">
        <v>4</v>
      </c>
      <c r="E2072" s="35">
        <v>4</v>
      </c>
      <c r="F2072" s="35">
        <v>0</v>
      </c>
      <c r="G2072" s="36">
        <v>0</v>
      </c>
    </row>
    <row r="2073" spans="1:7" x14ac:dyDescent="0.25">
      <c r="A2073" s="29" t="s">
        <v>128</v>
      </c>
      <c r="B2073" s="34" t="s">
        <v>160</v>
      </c>
      <c r="C2073" s="35">
        <v>2</v>
      </c>
      <c r="D2073" s="35">
        <v>1</v>
      </c>
      <c r="E2073" s="35">
        <v>0</v>
      </c>
      <c r="F2073" s="35">
        <v>1</v>
      </c>
      <c r="G2073" s="36">
        <v>0</v>
      </c>
    </row>
    <row r="2074" spans="1:7" x14ac:dyDescent="0.25">
      <c r="A2074" s="29" t="s">
        <v>129</v>
      </c>
      <c r="B2074" s="34" t="s">
        <v>160</v>
      </c>
      <c r="C2074" s="35">
        <v>1</v>
      </c>
      <c r="D2074" s="35">
        <v>1</v>
      </c>
      <c r="E2074" s="35">
        <v>1</v>
      </c>
      <c r="F2074" s="35">
        <v>0</v>
      </c>
      <c r="G2074" s="36">
        <v>0</v>
      </c>
    </row>
    <row r="2075" spans="1:7" x14ac:dyDescent="0.25">
      <c r="A2075" s="31" t="s">
        <v>47</v>
      </c>
      <c r="B2075" s="34" t="s">
        <v>160</v>
      </c>
      <c r="C2075" s="34">
        <v>13</v>
      </c>
      <c r="D2075" s="34">
        <v>13</v>
      </c>
      <c r="E2075" s="34">
        <v>10</v>
      </c>
      <c r="F2075" s="34">
        <v>3</v>
      </c>
      <c r="G2075" s="37">
        <v>0</v>
      </c>
    </row>
    <row r="2076" spans="1:7" x14ac:dyDescent="0.25">
      <c r="A2076" s="29" t="s">
        <v>48</v>
      </c>
      <c r="B2076" s="34" t="s">
        <v>160</v>
      </c>
      <c r="C2076" s="35">
        <v>4</v>
      </c>
      <c r="D2076" s="35">
        <v>4</v>
      </c>
      <c r="E2076" s="35">
        <v>2</v>
      </c>
      <c r="F2076" s="35">
        <v>2</v>
      </c>
      <c r="G2076" s="36">
        <v>0</v>
      </c>
    </row>
    <row r="2077" spans="1:7" x14ac:dyDescent="0.25">
      <c r="A2077" s="29" t="s">
        <v>179</v>
      </c>
      <c r="B2077" s="34" t="s">
        <v>160</v>
      </c>
      <c r="C2077" s="35">
        <v>9</v>
      </c>
      <c r="D2077" s="35">
        <v>9</v>
      </c>
      <c r="E2077" s="35">
        <v>9</v>
      </c>
      <c r="F2077" s="35">
        <v>0</v>
      </c>
      <c r="G2077" s="36">
        <v>0</v>
      </c>
    </row>
    <row r="2078" spans="1:7" x14ac:dyDescent="0.25">
      <c r="A2078" s="29" t="s">
        <v>130</v>
      </c>
      <c r="B2078" s="34" t="s">
        <v>160</v>
      </c>
      <c r="C2078" s="35">
        <v>2</v>
      </c>
      <c r="D2078" s="35">
        <v>2</v>
      </c>
      <c r="E2078" s="35">
        <v>2</v>
      </c>
      <c r="F2078" s="35">
        <v>0</v>
      </c>
      <c r="G2078" s="36">
        <v>0</v>
      </c>
    </row>
    <row r="2079" spans="1:7" x14ac:dyDescent="0.25">
      <c r="A2079" s="31" t="s">
        <v>172</v>
      </c>
      <c r="B2079" s="34" t="s">
        <v>160</v>
      </c>
      <c r="C2079" s="34">
        <v>3</v>
      </c>
      <c r="D2079" s="34">
        <v>3</v>
      </c>
      <c r="E2079" s="34">
        <v>3</v>
      </c>
      <c r="F2079" s="34">
        <v>0</v>
      </c>
      <c r="G2079" s="37">
        <v>0</v>
      </c>
    </row>
    <row r="2080" spans="1:7" x14ac:dyDescent="0.25">
      <c r="A2080" s="31" t="s">
        <v>49</v>
      </c>
      <c r="B2080" s="34" t="s">
        <v>160</v>
      </c>
      <c r="C2080" s="34">
        <v>11</v>
      </c>
      <c r="D2080" s="34">
        <v>11</v>
      </c>
      <c r="E2080" s="34">
        <v>11</v>
      </c>
      <c r="F2080" s="34">
        <v>0</v>
      </c>
      <c r="G2080" s="37">
        <v>0</v>
      </c>
    </row>
    <row r="2081" spans="1:7" x14ac:dyDescent="0.25">
      <c r="A2081" s="29" t="s">
        <v>152</v>
      </c>
      <c r="B2081" s="34" t="s">
        <v>160</v>
      </c>
      <c r="C2081" s="35">
        <v>2</v>
      </c>
      <c r="D2081" s="35">
        <v>2</v>
      </c>
      <c r="E2081" s="35">
        <v>2</v>
      </c>
      <c r="F2081" s="35">
        <v>0</v>
      </c>
      <c r="G2081" s="36">
        <v>0</v>
      </c>
    </row>
    <row r="2082" spans="1:7" x14ac:dyDescent="0.25">
      <c r="A2082" s="31" t="s">
        <v>132</v>
      </c>
      <c r="B2082" s="34" t="s">
        <v>160</v>
      </c>
      <c r="C2082" s="34">
        <v>11</v>
      </c>
      <c r="D2082" s="34">
        <v>11</v>
      </c>
      <c r="E2082" s="34">
        <v>7</v>
      </c>
      <c r="F2082" s="34">
        <v>4</v>
      </c>
      <c r="G2082" s="37">
        <v>0</v>
      </c>
    </row>
    <row r="2083" spans="1:7" x14ac:dyDescent="0.25">
      <c r="A2083" s="31" t="s">
        <v>133</v>
      </c>
      <c r="B2083" s="34" t="s">
        <v>160</v>
      </c>
      <c r="C2083" s="34">
        <v>2</v>
      </c>
      <c r="D2083" s="34">
        <v>2</v>
      </c>
      <c r="E2083" s="34">
        <v>2</v>
      </c>
      <c r="F2083" s="34">
        <v>0</v>
      </c>
      <c r="G2083" s="37">
        <v>0</v>
      </c>
    </row>
    <row r="2084" spans="1:7" x14ac:dyDescent="0.25">
      <c r="A2084" s="31" t="s">
        <v>154</v>
      </c>
      <c r="B2084" s="34" t="s">
        <v>160</v>
      </c>
      <c r="C2084" s="34">
        <v>1</v>
      </c>
      <c r="D2084" s="34">
        <v>1</v>
      </c>
      <c r="E2084" s="34">
        <v>1</v>
      </c>
      <c r="F2084" s="34">
        <v>0</v>
      </c>
      <c r="G2084" s="37">
        <v>0</v>
      </c>
    </row>
    <row r="2085" spans="1:7" x14ac:dyDescent="0.25">
      <c r="A2085" s="29" t="s">
        <v>134</v>
      </c>
      <c r="B2085" s="34" t="s">
        <v>160</v>
      </c>
      <c r="C2085" s="35">
        <v>4</v>
      </c>
      <c r="D2085" s="35">
        <v>3</v>
      </c>
      <c r="E2085" s="35">
        <v>3</v>
      </c>
      <c r="F2085" s="35">
        <v>0</v>
      </c>
      <c r="G2085" s="36">
        <v>0</v>
      </c>
    </row>
    <row r="2086" spans="1:7" x14ac:dyDescent="0.25">
      <c r="A2086" s="29" t="s">
        <v>155</v>
      </c>
      <c r="B2086" s="34" t="s">
        <v>160</v>
      </c>
      <c r="C2086" s="35">
        <v>3</v>
      </c>
      <c r="D2086" s="35">
        <v>3</v>
      </c>
      <c r="E2086" s="35">
        <v>3</v>
      </c>
      <c r="F2086" s="35">
        <v>0</v>
      </c>
      <c r="G2086" s="36">
        <v>0</v>
      </c>
    </row>
    <row r="2087" spans="1:7" x14ac:dyDescent="0.25">
      <c r="A2087" s="31" t="s">
        <v>135</v>
      </c>
      <c r="B2087" s="34" t="s">
        <v>160</v>
      </c>
      <c r="C2087" s="34">
        <v>2</v>
      </c>
      <c r="D2087" s="34">
        <v>2</v>
      </c>
      <c r="E2087" s="34">
        <v>2</v>
      </c>
      <c r="F2087" s="34">
        <v>0</v>
      </c>
      <c r="G2087" s="37">
        <v>0</v>
      </c>
    </row>
    <row r="2088" spans="1:7" x14ac:dyDescent="0.25">
      <c r="A2088" s="31" t="s">
        <v>174</v>
      </c>
      <c r="B2088" s="28" t="s">
        <v>18</v>
      </c>
      <c r="C2088" s="28">
        <v>87</v>
      </c>
      <c r="D2088" s="28">
        <v>80</v>
      </c>
      <c r="E2088" s="28">
        <v>80</v>
      </c>
      <c r="F2088" s="28">
        <v>0</v>
      </c>
      <c r="G2088" s="33">
        <v>1</v>
      </c>
    </row>
    <row r="2089" spans="1:7" x14ac:dyDescent="0.25">
      <c r="A2089" s="29" t="s">
        <v>50</v>
      </c>
      <c r="B2089" s="30" t="s">
        <v>18</v>
      </c>
      <c r="C2089" s="30">
        <v>2</v>
      </c>
      <c r="D2089" s="30">
        <v>2</v>
      </c>
      <c r="E2089" s="30">
        <v>2</v>
      </c>
      <c r="F2089" s="30">
        <v>0</v>
      </c>
      <c r="G2089" s="32">
        <v>0</v>
      </c>
    </row>
    <row r="2090" spans="1:7" x14ac:dyDescent="0.25">
      <c r="A2090" s="29" t="s">
        <v>168</v>
      </c>
      <c r="B2090" s="30" t="s">
        <v>18</v>
      </c>
      <c r="C2090" s="30">
        <v>38</v>
      </c>
      <c r="D2090" s="30">
        <v>34</v>
      </c>
      <c r="E2090" s="30">
        <v>30</v>
      </c>
      <c r="F2090" s="30">
        <v>4</v>
      </c>
      <c r="G2090" s="32">
        <v>0</v>
      </c>
    </row>
    <row r="2091" spans="1:7" x14ac:dyDescent="0.25">
      <c r="A2091" s="31" t="s">
        <v>167</v>
      </c>
      <c r="B2091" s="28" t="s">
        <v>18</v>
      </c>
      <c r="C2091" s="28">
        <v>2</v>
      </c>
      <c r="D2091" s="28">
        <v>1</v>
      </c>
      <c r="E2091" s="28">
        <v>0</v>
      </c>
      <c r="F2091" s="28">
        <v>1</v>
      </c>
      <c r="G2091" s="33">
        <v>0</v>
      </c>
    </row>
    <row r="2092" spans="1:7" x14ac:dyDescent="0.25">
      <c r="A2092" s="29" t="s">
        <v>51</v>
      </c>
      <c r="B2092" s="30" t="s">
        <v>18</v>
      </c>
      <c r="C2092" s="30">
        <v>2</v>
      </c>
      <c r="D2092" s="30">
        <v>2</v>
      </c>
      <c r="E2092" s="30">
        <v>2</v>
      </c>
      <c r="F2092" s="30">
        <v>0</v>
      </c>
      <c r="G2092" s="32">
        <v>0</v>
      </c>
    </row>
    <row r="2093" spans="1:7" x14ac:dyDescent="0.25">
      <c r="A2093" s="31" t="s">
        <v>52</v>
      </c>
      <c r="B2093" s="28" t="s">
        <v>18</v>
      </c>
      <c r="C2093" s="28">
        <v>31</v>
      </c>
      <c r="D2093" s="28">
        <v>24</v>
      </c>
      <c r="E2093" s="28">
        <v>23</v>
      </c>
      <c r="F2093" s="28">
        <v>1</v>
      </c>
      <c r="G2093" s="33">
        <v>0</v>
      </c>
    </row>
    <row r="2094" spans="1:7" x14ac:dyDescent="0.25">
      <c r="A2094" s="29" t="s">
        <v>53</v>
      </c>
      <c r="B2094" s="30" t="s">
        <v>18</v>
      </c>
      <c r="C2094" s="30">
        <v>25</v>
      </c>
      <c r="D2094" s="30">
        <v>24</v>
      </c>
      <c r="E2094" s="30">
        <v>24</v>
      </c>
      <c r="F2094" s="30">
        <v>0</v>
      </c>
      <c r="G2094" s="32">
        <v>0</v>
      </c>
    </row>
    <row r="2095" spans="1:7" x14ac:dyDescent="0.25">
      <c r="A2095" s="29" t="s">
        <v>26</v>
      </c>
      <c r="B2095" s="30" t="s">
        <v>18</v>
      </c>
      <c r="C2095" s="30">
        <v>31</v>
      </c>
      <c r="D2095" s="30">
        <v>21</v>
      </c>
      <c r="E2095" s="30">
        <v>21</v>
      </c>
      <c r="F2095" s="30">
        <v>0</v>
      </c>
      <c r="G2095" s="32">
        <v>0</v>
      </c>
    </row>
    <row r="2096" spans="1:7" x14ac:dyDescent="0.25">
      <c r="A2096" s="31" t="s">
        <v>54</v>
      </c>
      <c r="B2096" s="28" t="s">
        <v>18</v>
      </c>
      <c r="C2096" s="28">
        <v>14</v>
      </c>
      <c r="D2096" s="28">
        <v>12</v>
      </c>
      <c r="E2096" s="28">
        <v>12</v>
      </c>
      <c r="F2096" s="28">
        <v>0</v>
      </c>
      <c r="G2096" s="33">
        <v>0</v>
      </c>
    </row>
    <row r="2097" spans="1:7" x14ac:dyDescent="0.25">
      <c r="A2097" s="31" t="s">
        <v>27</v>
      </c>
      <c r="B2097" s="28" t="s">
        <v>18</v>
      </c>
      <c r="C2097" s="28">
        <v>36</v>
      </c>
      <c r="D2097" s="28">
        <v>33</v>
      </c>
      <c r="E2097" s="28">
        <v>32</v>
      </c>
      <c r="F2097" s="28">
        <v>1</v>
      </c>
      <c r="G2097" s="33">
        <v>0</v>
      </c>
    </row>
    <row r="2098" spans="1:7" x14ac:dyDescent="0.25">
      <c r="A2098" s="31" t="s">
        <v>169</v>
      </c>
      <c r="B2098" s="28" t="s">
        <v>18</v>
      </c>
      <c r="C2098" s="28">
        <v>41</v>
      </c>
      <c r="D2098" s="28">
        <v>41</v>
      </c>
      <c r="E2098" s="28">
        <v>41</v>
      </c>
      <c r="F2098" s="28">
        <v>0</v>
      </c>
      <c r="G2098" s="33">
        <v>0</v>
      </c>
    </row>
    <row r="2099" spans="1:7" x14ac:dyDescent="0.25">
      <c r="A2099" s="31" t="s">
        <v>55</v>
      </c>
      <c r="B2099" s="28" t="s">
        <v>18</v>
      </c>
      <c r="C2099" s="28">
        <v>1</v>
      </c>
      <c r="D2099" s="28">
        <v>1</v>
      </c>
      <c r="E2099" s="28">
        <v>1</v>
      </c>
      <c r="F2099" s="28">
        <v>0</v>
      </c>
      <c r="G2099" s="33">
        <v>0</v>
      </c>
    </row>
    <row r="2100" spans="1:7" x14ac:dyDescent="0.25">
      <c r="A2100" s="29" t="s">
        <v>24</v>
      </c>
      <c r="B2100" s="30" t="s">
        <v>18</v>
      </c>
      <c r="C2100" s="30">
        <v>47</v>
      </c>
      <c r="D2100" s="30">
        <v>34</v>
      </c>
      <c r="E2100" s="30">
        <v>34</v>
      </c>
      <c r="F2100" s="30">
        <v>0</v>
      </c>
      <c r="G2100" s="32">
        <v>0</v>
      </c>
    </row>
    <row r="2101" spans="1:7" x14ac:dyDescent="0.25">
      <c r="A2101" s="29" t="s">
        <v>156</v>
      </c>
      <c r="B2101" s="30" t="s">
        <v>18</v>
      </c>
      <c r="C2101" s="30">
        <v>3</v>
      </c>
      <c r="D2101" s="30">
        <v>3</v>
      </c>
      <c r="E2101" s="30">
        <v>3</v>
      </c>
      <c r="F2101" s="30">
        <v>0</v>
      </c>
      <c r="G2101" s="32">
        <v>0</v>
      </c>
    </row>
    <row r="2102" spans="1:7" x14ac:dyDescent="0.25">
      <c r="A2102" s="31" t="s">
        <v>28</v>
      </c>
      <c r="B2102" s="28" t="s">
        <v>18</v>
      </c>
      <c r="C2102" s="28">
        <v>38</v>
      </c>
      <c r="D2102" s="28">
        <v>33</v>
      </c>
      <c r="E2102" s="28">
        <v>33</v>
      </c>
      <c r="F2102" s="28">
        <v>0</v>
      </c>
      <c r="G2102" s="33">
        <v>0</v>
      </c>
    </row>
    <row r="2103" spans="1:7" x14ac:dyDescent="0.25">
      <c r="A2103" s="29" t="s">
        <v>29</v>
      </c>
      <c r="B2103" s="30" t="s">
        <v>18</v>
      </c>
      <c r="C2103" s="30">
        <v>12</v>
      </c>
      <c r="D2103" s="30">
        <v>12</v>
      </c>
      <c r="E2103" s="30">
        <v>12</v>
      </c>
      <c r="F2103" s="30">
        <v>0</v>
      </c>
      <c r="G2103" s="32">
        <v>0</v>
      </c>
    </row>
    <row r="2104" spans="1:7" x14ac:dyDescent="0.25">
      <c r="A2104" s="29" t="s">
        <v>56</v>
      </c>
      <c r="B2104" s="30" t="s">
        <v>18</v>
      </c>
      <c r="C2104" s="30">
        <v>5</v>
      </c>
      <c r="D2104" s="30">
        <v>4</v>
      </c>
      <c r="E2104" s="30">
        <v>4</v>
      </c>
      <c r="F2104" s="30">
        <v>0</v>
      </c>
      <c r="G2104" s="32">
        <v>0</v>
      </c>
    </row>
    <row r="2105" spans="1:7" x14ac:dyDescent="0.25">
      <c r="A2105" s="29" t="s">
        <v>31</v>
      </c>
      <c r="B2105" s="30" t="s">
        <v>18</v>
      </c>
      <c r="C2105" s="30">
        <v>33</v>
      </c>
      <c r="D2105" s="30">
        <v>29</v>
      </c>
      <c r="E2105" s="30">
        <v>29</v>
      </c>
      <c r="F2105" s="30">
        <v>0</v>
      </c>
      <c r="G2105" s="32">
        <v>0</v>
      </c>
    </row>
    <row r="2106" spans="1:7" x14ac:dyDescent="0.25">
      <c r="A2106" s="29" t="s">
        <v>57</v>
      </c>
      <c r="B2106" s="30" t="s">
        <v>18</v>
      </c>
      <c r="C2106" s="30">
        <v>2</v>
      </c>
      <c r="D2106" s="30">
        <v>2</v>
      </c>
      <c r="E2106" s="30">
        <v>2</v>
      </c>
      <c r="F2106" s="30">
        <v>0</v>
      </c>
      <c r="G2106" s="32">
        <v>0</v>
      </c>
    </row>
    <row r="2107" spans="1:7" x14ac:dyDescent="0.25">
      <c r="A2107" s="29" t="s">
        <v>176</v>
      </c>
      <c r="B2107" s="30" t="s">
        <v>18</v>
      </c>
      <c r="C2107" s="30">
        <v>1</v>
      </c>
      <c r="D2107" s="30">
        <v>1</v>
      </c>
      <c r="E2107" s="30">
        <v>0</v>
      </c>
      <c r="F2107" s="30">
        <v>1</v>
      </c>
      <c r="G2107" s="32">
        <v>0</v>
      </c>
    </row>
    <row r="2108" spans="1:7" x14ac:dyDescent="0.25">
      <c r="A2108" s="29" t="s">
        <v>33</v>
      </c>
      <c r="B2108" s="30" t="s">
        <v>18</v>
      </c>
      <c r="C2108" s="30">
        <v>63</v>
      </c>
      <c r="D2108" s="30">
        <v>57</v>
      </c>
      <c r="E2108" s="30">
        <v>56</v>
      </c>
      <c r="F2108" s="30">
        <v>1</v>
      </c>
      <c r="G2108" s="32">
        <v>0</v>
      </c>
    </row>
    <row r="2109" spans="1:7" x14ac:dyDescent="0.25">
      <c r="A2109" s="31" t="s">
        <v>220</v>
      </c>
      <c r="B2109" s="28" t="s">
        <v>18</v>
      </c>
      <c r="C2109" s="28">
        <v>16</v>
      </c>
      <c r="D2109" s="28">
        <v>0</v>
      </c>
      <c r="E2109" s="28">
        <v>0</v>
      </c>
      <c r="F2109" s="28">
        <v>0</v>
      </c>
      <c r="G2109" s="33">
        <v>0</v>
      </c>
    </row>
    <row r="2110" spans="1:7" x14ac:dyDescent="0.25">
      <c r="A2110" s="29" t="s">
        <v>189</v>
      </c>
      <c r="B2110" s="30" t="s">
        <v>18</v>
      </c>
      <c r="C2110" s="30">
        <v>4</v>
      </c>
      <c r="D2110" s="30">
        <v>0</v>
      </c>
      <c r="E2110" s="30">
        <v>0</v>
      </c>
      <c r="F2110" s="30">
        <v>0</v>
      </c>
      <c r="G2110" s="32">
        <v>0</v>
      </c>
    </row>
    <row r="2111" spans="1:7" x14ac:dyDescent="0.25">
      <c r="A2111" s="29" t="s">
        <v>180</v>
      </c>
      <c r="B2111" s="30" t="s">
        <v>18</v>
      </c>
      <c r="C2111" s="30">
        <v>11</v>
      </c>
      <c r="D2111" s="30">
        <v>5</v>
      </c>
      <c r="E2111" s="30">
        <v>5</v>
      </c>
      <c r="F2111" s="30">
        <v>0</v>
      </c>
      <c r="G2111" s="32">
        <v>0</v>
      </c>
    </row>
    <row r="2112" spans="1:7" x14ac:dyDescent="0.25">
      <c r="A2112" s="29" t="s">
        <v>59</v>
      </c>
      <c r="B2112" s="30" t="s">
        <v>18</v>
      </c>
      <c r="C2112" s="30">
        <v>8</v>
      </c>
      <c r="D2112" s="30">
        <v>6</v>
      </c>
      <c r="E2112" s="30">
        <v>5</v>
      </c>
      <c r="F2112" s="30">
        <v>1</v>
      </c>
      <c r="G2112" s="32">
        <v>0</v>
      </c>
    </row>
    <row r="2113" spans="1:7" x14ac:dyDescent="0.25">
      <c r="A2113" s="31" t="s">
        <v>60</v>
      </c>
      <c r="B2113" s="28" t="s">
        <v>18</v>
      </c>
      <c r="C2113" s="28">
        <v>3</v>
      </c>
      <c r="D2113" s="28">
        <v>3</v>
      </c>
      <c r="E2113" s="28">
        <v>3</v>
      </c>
      <c r="F2113" s="28">
        <v>0</v>
      </c>
      <c r="G2113" s="33">
        <v>0</v>
      </c>
    </row>
    <row r="2114" spans="1:7" x14ac:dyDescent="0.25">
      <c r="A2114" s="31" t="s">
        <v>182</v>
      </c>
      <c r="B2114" s="28" t="s">
        <v>18</v>
      </c>
      <c r="C2114" s="28">
        <v>12</v>
      </c>
      <c r="D2114" s="28">
        <v>12</v>
      </c>
      <c r="E2114" s="28">
        <v>11</v>
      </c>
      <c r="F2114" s="28">
        <v>1</v>
      </c>
      <c r="G2114" s="33">
        <v>0</v>
      </c>
    </row>
    <row r="2115" spans="1:7" x14ac:dyDescent="0.25">
      <c r="A2115" s="31" t="s">
        <v>188</v>
      </c>
      <c r="B2115" s="28" t="s">
        <v>18</v>
      </c>
      <c r="C2115" s="28">
        <v>8</v>
      </c>
      <c r="D2115" s="28">
        <v>8</v>
      </c>
      <c r="E2115" s="28">
        <v>8</v>
      </c>
      <c r="F2115" s="28">
        <v>0</v>
      </c>
      <c r="G2115" s="33">
        <v>0</v>
      </c>
    </row>
    <row r="2116" spans="1:7" x14ac:dyDescent="0.25">
      <c r="A2116" s="31" t="s">
        <v>61</v>
      </c>
      <c r="B2116" s="28" t="s">
        <v>18</v>
      </c>
      <c r="C2116" s="28">
        <v>1</v>
      </c>
      <c r="D2116" s="28">
        <v>1</v>
      </c>
      <c r="E2116" s="28">
        <v>1</v>
      </c>
      <c r="F2116" s="28">
        <v>0</v>
      </c>
      <c r="G2116" s="33">
        <v>0</v>
      </c>
    </row>
    <row r="2117" spans="1:7" x14ac:dyDescent="0.25">
      <c r="A2117" s="31" t="s">
        <v>181</v>
      </c>
      <c r="B2117" s="28" t="s">
        <v>18</v>
      </c>
      <c r="C2117" s="28">
        <v>20</v>
      </c>
      <c r="D2117" s="28">
        <v>19</v>
      </c>
      <c r="E2117" s="28">
        <v>18</v>
      </c>
      <c r="F2117" s="28">
        <v>1</v>
      </c>
      <c r="G2117" s="33">
        <v>0</v>
      </c>
    </row>
    <row r="2118" spans="1:7" x14ac:dyDescent="0.25">
      <c r="A2118" s="31" t="s">
        <v>62</v>
      </c>
      <c r="B2118" s="28" t="s">
        <v>18</v>
      </c>
      <c r="C2118" s="28">
        <v>12</v>
      </c>
      <c r="D2118" s="28">
        <v>5</v>
      </c>
      <c r="E2118" s="28">
        <v>5</v>
      </c>
      <c r="F2118" s="28">
        <v>0</v>
      </c>
      <c r="G2118" s="33">
        <v>0</v>
      </c>
    </row>
    <row r="2119" spans="1:7" x14ac:dyDescent="0.25">
      <c r="A2119" s="31" t="s">
        <v>187</v>
      </c>
      <c r="B2119" s="28" t="s">
        <v>18</v>
      </c>
      <c r="C2119" s="28">
        <v>11</v>
      </c>
      <c r="D2119" s="28">
        <v>4</v>
      </c>
      <c r="E2119" s="28">
        <v>4</v>
      </c>
      <c r="F2119" s="28">
        <v>0</v>
      </c>
      <c r="G2119" s="33">
        <v>0</v>
      </c>
    </row>
    <row r="2120" spans="1:7" x14ac:dyDescent="0.25">
      <c r="A2120" s="29" t="s">
        <v>63</v>
      </c>
      <c r="B2120" s="30" t="s">
        <v>18</v>
      </c>
      <c r="C2120" s="30">
        <v>4</v>
      </c>
      <c r="D2120" s="30">
        <v>2</v>
      </c>
      <c r="E2120" s="30">
        <v>2</v>
      </c>
      <c r="F2120" s="30">
        <v>0</v>
      </c>
      <c r="G2120" s="32">
        <v>0</v>
      </c>
    </row>
    <row r="2121" spans="1:7" x14ac:dyDescent="0.25">
      <c r="A2121" s="31" t="s">
        <v>190</v>
      </c>
      <c r="B2121" s="28" t="s">
        <v>18</v>
      </c>
      <c r="C2121" s="28">
        <v>6</v>
      </c>
      <c r="D2121" s="28">
        <v>2</v>
      </c>
      <c r="E2121" s="28">
        <v>2</v>
      </c>
      <c r="F2121" s="28">
        <v>0</v>
      </c>
      <c r="G2121" s="33">
        <v>0</v>
      </c>
    </row>
    <row r="2122" spans="1:7" x14ac:dyDescent="0.25">
      <c r="A2122" s="29" t="s">
        <v>64</v>
      </c>
      <c r="B2122" s="30" t="s">
        <v>18</v>
      </c>
      <c r="C2122" s="30">
        <v>7</v>
      </c>
      <c r="D2122" s="30">
        <v>7</v>
      </c>
      <c r="E2122" s="30">
        <v>6</v>
      </c>
      <c r="F2122" s="30">
        <v>1</v>
      </c>
      <c r="G2122" s="32">
        <v>0</v>
      </c>
    </row>
    <row r="2123" spans="1:7" x14ac:dyDescent="0.25">
      <c r="A2123" s="31" t="s">
        <v>185</v>
      </c>
      <c r="B2123" s="28" t="s">
        <v>18</v>
      </c>
      <c r="C2123" s="28">
        <v>2</v>
      </c>
      <c r="D2123" s="28">
        <v>2</v>
      </c>
      <c r="E2123" s="28">
        <v>1</v>
      </c>
      <c r="F2123" s="28">
        <v>1</v>
      </c>
      <c r="G2123" s="33">
        <v>0</v>
      </c>
    </row>
    <row r="2124" spans="1:7" x14ac:dyDescent="0.25">
      <c r="A2124" s="31" t="s">
        <v>183</v>
      </c>
      <c r="B2124" s="28" t="s">
        <v>18</v>
      </c>
      <c r="C2124" s="28">
        <v>8</v>
      </c>
      <c r="D2124" s="28">
        <v>8</v>
      </c>
      <c r="E2124" s="28">
        <v>8</v>
      </c>
      <c r="F2124" s="28">
        <v>0</v>
      </c>
      <c r="G2124" s="33">
        <v>0</v>
      </c>
    </row>
    <row r="2125" spans="1:7" x14ac:dyDescent="0.25">
      <c r="A2125" s="31" t="s">
        <v>136</v>
      </c>
      <c r="B2125" s="28" t="s">
        <v>18</v>
      </c>
      <c r="C2125" s="28">
        <v>6</v>
      </c>
      <c r="D2125" s="28">
        <v>6</v>
      </c>
      <c r="E2125" s="28">
        <v>6</v>
      </c>
      <c r="F2125" s="28">
        <v>0</v>
      </c>
      <c r="G2125" s="33">
        <v>0</v>
      </c>
    </row>
    <row r="2126" spans="1:7" x14ac:dyDescent="0.25">
      <c r="A2126" s="31" t="s">
        <v>65</v>
      </c>
      <c r="B2126" s="28" t="s">
        <v>18</v>
      </c>
      <c r="C2126" s="28">
        <v>2</v>
      </c>
      <c r="D2126" s="28">
        <v>2</v>
      </c>
      <c r="E2126" s="28">
        <v>2</v>
      </c>
      <c r="F2126" s="28">
        <v>0</v>
      </c>
      <c r="G2126" s="33">
        <v>0</v>
      </c>
    </row>
    <row r="2127" spans="1:7" x14ac:dyDescent="0.25">
      <c r="A2127" s="31" t="s">
        <v>34</v>
      </c>
      <c r="B2127" s="28" t="s">
        <v>18</v>
      </c>
      <c r="C2127" s="28">
        <v>3</v>
      </c>
      <c r="D2127" s="28">
        <v>3</v>
      </c>
      <c r="E2127" s="28">
        <v>3</v>
      </c>
      <c r="F2127" s="28">
        <v>0</v>
      </c>
      <c r="G2127" s="33">
        <v>0</v>
      </c>
    </row>
    <row r="2128" spans="1:7" x14ac:dyDescent="0.25">
      <c r="A2128" s="31" t="s">
        <v>67</v>
      </c>
      <c r="B2128" s="28" t="s">
        <v>18</v>
      </c>
      <c r="C2128" s="28">
        <v>29</v>
      </c>
      <c r="D2128" s="28">
        <v>28</v>
      </c>
      <c r="E2128" s="28">
        <v>27</v>
      </c>
      <c r="F2128" s="28">
        <v>1</v>
      </c>
      <c r="G2128" s="33">
        <v>0</v>
      </c>
    </row>
    <row r="2129" spans="1:7" x14ac:dyDescent="0.25">
      <c r="A2129" s="29" t="s">
        <v>35</v>
      </c>
      <c r="B2129" s="30" t="s">
        <v>18</v>
      </c>
      <c r="C2129" s="30">
        <v>25</v>
      </c>
      <c r="D2129" s="30">
        <v>23</v>
      </c>
      <c r="E2129" s="30">
        <v>22</v>
      </c>
      <c r="F2129" s="30">
        <v>1</v>
      </c>
      <c r="G2129" s="32">
        <v>0</v>
      </c>
    </row>
    <row r="2130" spans="1:7" x14ac:dyDescent="0.25">
      <c r="A2130" s="29" t="s">
        <v>36</v>
      </c>
      <c r="B2130" s="30" t="s">
        <v>18</v>
      </c>
      <c r="C2130" s="30">
        <v>1</v>
      </c>
      <c r="D2130" s="30">
        <v>1</v>
      </c>
      <c r="E2130" s="30">
        <v>1</v>
      </c>
      <c r="F2130" s="30">
        <v>0</v>
      </c>
      <c r="G2130" s="32">
        <v>0</v>
      </c>
    </row>
    <row r="2131" spans="1:7" x14ac:dyDescent="0.25">
      <c r="A2131" s="29" t="s">
        <v>137</v>
      </c>
      <c r="B2131" s="30" t="s">
        <v>18</v>
      </c>
      <c r="C2131" s="30">
        <v>1</v>
      </c>
      <c r="D2131" s="30">
        <v>1</v>
      </c>
      <c r="E2131" s="30">
        <v>1</v>
      </c>
      <c r="F2131" s="30">
        <v>0</v>
      </c>
      <c r="G2131" s="32">
        <v>0</v>
      </c>
    </row>
    <row r="2132" spans="1:7" x14ac:dyDescent="0.25">
      <c r="A2132" s="31" t="s">
        <v>175</v>
      </c>
      <c r="B2132" s="28" t="s">
        <v>18</v>
      </c>
      <c r="C2132" s="28">
        <v>10</v>
      </c>
      <c r="D2132" s="28">
        <v>1</v>
      </c>
      <c r="E2132" s="28">
        <v>1</v>
      </c>
      <c r="F2132" s="28">
        <v>0</v>
      </c>
      <c r="G2132" s="33">
        <v>0</v>
      </c>
    </row>
    <row r="2133" spans="1:7" x14ac:dyDescent="0.25">
      <c r="A2133" s="31" t="s">
        <v>37</v>
      </c>
      <c r="B2133" s="28" t="s">
        <v>18</v>
      </c>
      <c r="C2133" s="28">
        <v>13</v>
      </c>
      <c r="D2133" s="28">
        <v>2</v>
      </c>
      <c r="E2133" s="28">
        <v>2</v>
      </c>
      <c r="F2133" s="28">
        <v>0</v>
      </c>
      <c r="G2133" s="33">
        <v>0</v>
      </c>
    </row>
    <row r="2134" spans="1:7" x14ac:dyDescent="0.25">
      <c r="A2134" s="29" t="s">
        <v>69</v>
      </c>
      <c r="B2134" s="30" t="s">
        <v>18</v>
      </c>
      <c r="C2134" s="30">
        <v>5</v>
      </c>
      <c r="D2134" s="30">
        <v>4</v>
      </c>
      <c r="E2134" s="30">
        <v>4</v>
      </c>
      <c r="F2134" s="30">
        <v>0</v>
      </c>
      <c r="G2134" s="32">
        <v>0</v>
      </c>
    </row>
    <row r="2135" spans="1:7" x14ac:dyDescent="0.25">
      <c r="A2135" s="29" t="s">
        <v>70</v>
      </c>
      <c r="B2135" s="30" t="s">
        <v>18</v>
      </c>
      <c r="C2135" s="30">
        <v>11</v>
      </c>
      <c r="D2135" s="30">
        <v>10</v>
      </c>
      <c r="E2135" s="30">
        <v>10</v>
      </c>
      <c r="F2135" s="30">
        <v>0</v>
      </c>
      <c r="G2135" s="32">
        <v>0</v>
      </c>
    </row>
    <row r="2136" spans="1:7" x14ac:dyDescent="0.25">
      <c r="A2136" s="29" t="s">
        <v>71</v>
      </c>
      <c r="B2136" s="30" t="s">
        <v>18</v>
      </c>
      <c r="C2136" s="30">
        <v>1</v>
      </c>
      <c r="D2136" s="30">
        <v>0</v>
      </c>
      <c r="E2136" s="30">
        <v>0</v>
      </c>
      <c r="F2136" s="30">
        <v>0</v>
      </c>
      <c r="G2136" s="32">
        <v>0</v>
      </c>
    </row>
    <row r="2137" spans="1:7" x14ac:dyDescent="0.25">
      <c r="A2137" s="31" t="s">
        <v>72</v>
      </c>
      <c r="B2137" s="28" t="s">
        <v>18</v>
      </c>
      <c r="C2137" s="28">
        <v>12</v>
      </c>
      <c r="D2137" s="28">
        <v>12</v>
      </c>
      <c r="E2137" s="28">
        <v>12</v>
      </c>
      <c r="F2137" s="28">
        <v>0</v>
      </c>
      <c r="G2137" s="33">
        <v>0</v>
      </c>
    </row>
    <row r="2138" spans="1:7" x14ac:dyDescent="0.25">
      <c r="A2138" s="31" t="s">
        <v>73</v>
      </c>
      <c r="B2138" s="28" t="s">
        <v>18</v>
      </c>
      <c r="C2138" s="28">
        <v>26</v>
      </c>
      <c r="D2138" s="28">
        <v>18</v>
      </c>
      <c r="E2138" s="28">
        <v>18</v>
      </c>
      <c r="F2138" s="28">
        <v>0</v>
      </c>
      <c r="G2138" s="33">
        <v>0</v>
      </c>
    </row>
    <row r="2139" spans="1:7" x14ac:dyDescent="0.25">
      <c r="A2139" s="31" t="s">
        <v>138</v>
      </c>
      <c r="B2139" s="28" t="s">
        <v>18</v>
      </c>
      <c r="C2139" s="28">
        <v>23</v>
      </c>
      <c r="D2139" s="28">
        <v>21</v>
      </c>
      <c r="E2139" s="28">
        <v>20</v>
      </c>
      <c r="F2139" s="28">
        <v>1</v>
      </c>
      <c r="G2139" s="33">
        <v>0</v>
      </c>
    </row>
    <row r="2140" spans="1:7" x14ac:dyDescent="0.25">
      <c r="A2140" s="29" t="s">
        <v>75</v>
      </c>
      <c r="B2140" s="30" t="s">
        <v>18</v>
      </c>
      <c r="C2140" s="30">
        <v>2</v>
      </c>
      <c r="D2140" s="30">
        <v>2</v>
      </c>
      <c r="E2140" s="30">
        <v>2</v>
      </c>
      <c r="F2140" s="30">
        <v>0</v>
      </c>
      <c r="G2140" s="32">
        <v>0</v>
      </c>
    </row>
    <row r="2141" spans="1:7" x14ac:dyDescent="0.25">
      <c r="A2141" s="31" t="s">
        <v>76</v>
      </c>
      <c r="B2141" s="28" t="s">
        <v>18</v>
      </c>
      <c r="C2141" s="28">
        <v>1</v>
      </c>
      <c r="D2141" s="28">
        <v>1</v>
      </c>
      <c r="E2141" s="28">
        <v>1</v>
      </c>
      <c r="F2141" s="28">
        <v>0</v>
      </c>
      <c r="G2141" s="33">
        <v>0</v>
      </c>
    </row>
    <row r="2142" spans="1:7" x14ac:dyDescent="0.25">
      <c r="A2142" s="31" t="s">
        <v>77</v>
      </c>
      <c r="B2142" s="28" t="s">
        <v>18</v>
      </c>
      <c r="C2142" s="28">
        <v>8</v>
      </c>
      <c r="D2142" s="28">
        <v>8</v>
      </c>
      <c r="E2142" s="28">
        <v>8</v>
      </c>
      <c r="F2142" s="28">
        <v>0</v>
      </c>
      <c r="G2142" s="33">
        <v>0</v>
      </c>
    </row>
    <row r="2143" spans="1:7" x14ac:dyDescent="0.25">
      <c r="A2143" s="31" t="s">
        <v>139</v>
      </c>
      <c r="B2143" s="28" t="s">
        <v>18</v>
      </c>
      <c r="C2143" s="28">
        <v>1</v>
      </c>
      <c r="D2143" s="28">
        <v>1</v>
      </c>
      <c r="E2143" s="28">
        <v>1</v>
      </c>
      <c r="F2143" s="28">
        <v>0</v>
      </c>
      <c r="G2143" s="33">
        <v>0</v>
      </c>
    </row>
    <row r="2144" spans="1:7" x14ac:dyDescent="0.25">
      <c r="A2144" s="31" t="s">
        <v>78</v>
      </c>
      <c r="B2144" s="28" t="s">
        <v>18</v>
      </c>
      <c r="C2144" s="28">
        <v>1</v>
      </c>
      <c r="D2144" s="28">
        <v>1</v>
      </c>
      <c r="E2144" s="28">
        <v>1</v>
      </c>
      <c r="F2144" s="28">
        <v>0</v>
      </c>
      <c r="G2144" s="33">
        <v>0</v>
      </c>
    </row>
    <row r="2145" spans="1:7" x14ac:dyDescent="0.25">
      <c r="A2145" s="31" t="s">
        <v>39</v>
      </c>
      <c r="B2145" s="28" t="s">
        <v>18</v>
      </c>
      <c r="C2145" s="28">
        <v>5</v>
      </c>
      <c r="D2145" s="28">
        <v>5</v>
      </c>
      <c r="E2145" s="28">
        <v>2</v>
      </c>
      <c r="F2145" s="28">
        <v>3</v>
      </c>
      <c r="G2145" s="33">
        <v>0</v>
      </c>
    </row>
    <row r="2146" spans="1:7" x14ac:dyDescent="0.25">
      <c r="A2146" s="31" t="s">
        <v>80</v>
      </c>
      <c r="B2146" s="28" t="s">
        <v>18</v>
      </c>
      <c r="C2146" s="28">
        <v>4</v>
      </c>
      <c r="D2146" s="28">
        <v>4</v>
      </c>
      <c r="E2146" s="28">
        <v>3</v>
      </c>
      <c r="F2146" s="28">
        <v>1</v>
      </c>
      <c r="G2146" s="33">
        <v>0</v>
      </c>
    </row>
    <row r="2147" spans="1:7" x14ac:dyDescent="0.25">
      <c r="A2147" s="31" t="s">
        <v>140</v>
      </c>
      <c r="B2147" s="28" t="s">
        <v>18</v>
      </c>
      <c r="C2147" s="28">
        <v>2</v>
      </c>
      <c r="D2147" s="28">
        <v>2</v>
      </c>
      <c r="E2147" s="28">
        <v>2</v>
      </c>
      <c r="F2147" s="28">
        <v>0</v>
      </c>
      <c r="G2147" s="33">
        <v>0</v>
      </c>
    </row>
    <row r="2148" spans="1:7" x14ac:dyDescent="0.25">
      <c r="A2148" s="31" t="s">
        <v>81</v>
      </c>
      <c r="B2148" s="28" t="s">
        <v>18</v>
      </c>
      <c r="C2148" s="28">
        <v>1</v>
      </c>
      <c r="D2148" s="28">
        <v>0</v>
      </c>
      <c r="E2148" s="28">
        <v>0</v>
      </c>
      <c r="F2148" s="28">
        <v>0</v>
      </c>
      <c r="G2148" s="33">
        <v>0</v>
      </c>
    </row>
    <row r="2149" spans="1:7" x14ac:dyDescent="0.25">
      <c r="A2149" s="31" t="s">
        <v>82</v>
      </c>
      <c r="B2149" s="28" t="s">
        <v>18</v>
      </c>
      <c r="C2149" s="28">
        <v>20</v>
      </c>
      <c r="D2149" s="28">
        <v>18</v>
      </c>
      <c r="E2149" s="28">
        <v>17</v>
      </c>
      <c r="F2149" s="28">
        <v>1</v>
      </c>
      <c r="G2149" s="33">
        <v>0</v>
      </c>
    </row>
    <row r="2150" spans="1:7" x14ac:dyDescent="0.25">
      <c r="A2150" s="29" t="s">
        <v>141</v>
      </c>
      <c r="B2150" s="30" t="s">
        <v>18</v>
      </c>
      <c r="C2150" s="30">
        <v>8</v>
      </c>
      <c r="D2150" s="30">
        <v>7</v>
      </c>
      <c r="E2150" s="30">
        <v>6</v>
      </c>
      <c r="F2150" s="30">
        <v>1</v>
      </c>
      <c r="G2150" s="32">
        <v>0</v>
      </c>
    </row>
    <row r="2151" spans="1:7" x14ac:dyDescent="0.25">
      <c r="A2151" s="29" t="s">
        <v>83</v>
      </c>
      <c r="B2151" s="30" t="s">
        <v>18</v>
      </c>
      <c r="C2151" s="30">
        <v>13</v>
      </c>
      <c r="D2151" s="30">
        <v>10</v>
      </c>
      <c r="E2151" s="30">
        <v>10</v>
      </c>
      <c r="F2151" s="30">
        <v>0</v>
      </c>
      <c r="G2151" s="32">
        <v>0</v>
      </c>
    </row>
    <row r="2152" spans="1:7" x14ac:dyDescent="0.25">
      <c r="A2152" s="29" t="s">
        <v>85</v>
      </c>
      <c r="B2152" s="30" t="s">
        <v>18</v>
      </c>
      <c r="C2152" s="30">
        <v>1</v>
      </c>
      <c r="D2152" s="30">
        <v>0</v>
      </c>
      <c r="E2152" s="30">
        <v>0</v>
      </c>
      <c r="F2152" s="30">
        <v>0</v>
      </c>
      <c r="G2152" s="32">
        <v>0</v>
      </c>
    </row>
    <row r="2153" spans="1:7" x14ac:dyDescent="0.25">
      <c r="A2153" s="29" t="s">
        <v>171</v>
      </c>
      <c r="B2153" s="30" t="s">
        <v>18</v>
      </c>
      <c r="C2153" s="30">
        <v>22</v>
      </c>
      <c r="D2153" s="30">
        <v>21</v>
      </c>
      <c r="E2153" s="30">
        <v>19</v>
      </c>
      <c r="F2153" s="30">
        <v>2</v>
      </c>
      <c r="G2153" s="32">
        <v>0</v>
      </c>
    </row>
    <row r="2154" spans="1:7" x14ac:dyDescent="0.25">
      <c r="A2154" s="29" t="s">
        <v>86</v>
      </c>
      <c r="B2154" s="30" t="s">
        <v>18</v>
      </c>
      <c r="C2154" s="30">
        <v>3</v>
      </c>
      <c r="D2154" s="30">
        <v>3</v>
      </c>
      <c r="E2154" s="30">
        <v>3</v>
      </c>
      <c r="F2154" s="30">
        <v>0</v>
      </c>
      <c r="G2154" s="32">
        <v>0</v>
      </c>
    </row>
    <row r="2155" spans="1:7" x14ac:dyDescent="0.25">
      <c r="A2155" s="29" t="s">
        <v>89</v>
      </c>
      <c r="B2155" s="30" t="s">
        <v>18</v>
      </c>
      <c r="C2155" s="30">
        <v>3</v>
      </c>
      <c r="D2155" s="30">
        <v>1</v>
      </c>
      <c r="E2155" s="30">
        <v>1</v>
      </c>
      <c r="F2155" s="30">
        <v>0</v>
      </c>
      <c r="G2155" s="32">
        <v>0</v>
      </c>
    </row>
    <row r="2156" spans="1:7" x14ac:dyDescent="0.25">
      <c r="A2156" s="29" t="s">
        <v>143</v>
      </c>
      <c r="B2156" s="30" t="s">
        <v>18</v>
      </c>
      <c r="C2156" s="30">
        <v>2</v>
      </c>
      <c r="D2156" s="30">
        <v>0</v>
      </c>
      <c r="E2156" s="30">
        <v>0</v>
      </c>
      <c r="F2156" s="30">
        <v>0</v>
      </c>
      <c r="G2156" s="32">
        <v>0</v>
      </c>
    </row>
    <row r="2157" spans="1:7" x14ac:dyDescent="0.25">
      <c r="A2157" s="31" t="s">
        <v>144</v>
      </c>
      <c r="B2157" s="28" t="s">
        <v>18</v>
      </c>
      <c r="C2157" s="28">
        <v>1</v>
      </c>
      <c r="D2157" s="28">
        <v>1</v>
      </c>
      <c r="E2157" s="28">
        <v>1</v>
      </c>
      <c r="F2157" s="28">
        <v>0</v>
      </c>
      <c r="G2157" s="33">
        <v>0</v>
      </c>
    </row>
    <row r="2158" spans="1:7" x14ac:dyDescent="0.25">
      <c r="A2158" s="31" t="s">
        <v>91</v>
      </c>
      <c r="B2158" s="28" t="s">
        <v>18</v>
      </c>
      <c r="C2158" s="28">
        <v>13</v>
      </c>
      <c r="D2158" s="28">
        <v>10</v>
      </c>
      <c r="E2158" s="28">
        <v>9</v>
      </c>
      <c r="F2158" s="28">
        <v>1</v>
      </c>
      <c r="G2158" s="33">
        <v>0</v>
      </c>
    </row>
    <row r="2159" spans="1:7" x14ac:dyDescent="0.25">
      <c r="A2159" s="31" t="s">
        <v>145</v>
      </c>
      <c r="B2159" s="28" t="s">
        <v>18</v>
      </c>
      <c r="C2159" s="28">
        <v>2</v>
      </c>
      <c r="D2159" s="28">
        <v>2</v>
      </c>
      <c r="E2159" s="28">
        <v>2</v>
      </c>
      <c r="F2159" s="28">
        <v>0</v>
      </c>
      <c r="G2159" s="33">
        <v>0</v>
      </c>
    </row>
    <row r="2160" spans="1:7" x14ac:dyDescent="0.25">
      <c r="A2160" s="29" t="s">
        <v>92</v>
      </c>
      <c r="B2160" s="30" t="s">
        <v>18</v>
      </c>
      <c r="C2160" s="30">
        <v>7</v>
      </c>
      <c r="D2160" s="30">
        <v>6</v>
      </c>
      <c r="E2160" s="30">
        <v>6</v>
      </c>
      <c r="F2160" s="30">
        <v>0</v>
      </c>
      <c r="G2160" s="32">
        <v>0</v>
      </c>
    </row>
    <row r="2161" spans="1:7" x14ac:dyDescent="0.25">
      <c r="A2161" s="31" t="s">
        <v>93</v>
      </c>
      <c r="B2161" s="28" t="s">
        <v>18</v>
      </c>
      <c r="C2161" s="28">
        <v>3</v>
      </c>
      <c r="D2161" s="28">
        <v>2</v>
      </c>
      <c r="E2161" s="28">
        <v>2</v>
      </c>
      <c r="F2161" s="28">
        <v>0</v>
      </c>
      <c r="G2161" s="33">
        <v>0</v>
      </c>
    </row>
    <row r="2162" spans="1:7" x14ac:dyDescent="0.25">
      <c r="A2162" s="29" t="s">
        <v>94</v>
      </c>
      <c r="B2162" s="30" t="s">
        <v>18</v>
      </c>
      <c r="C2162" s="30">
        <v>4</v>
      </c>
      <c r="D2162" s="30">
        <v>4</v>
      </c>
      <c r="E2162" s="30">
        <v>4</v>
      </c>
      <c r="F2162" s="30">
        <v>0</v>
      </c>
      <c r="G2162" s="32">
        <v>0</v>
      </c>
    </row>
    <row r="2163" spans="1:7" x14ac:dyDescent="0.25">
      <c r="A2163" s="31" t="s">
        <v>95</v>
      </c>
      <c r="B2163" s="28" t="s">
        <v>18</v>
      </c>
      <c r="C2163" s="28">
        <v>2</v>
      </c>
      <c r="D2163" s="28">
        <v>0</v>
      </c>
      <c r="E2163" s="28">
        <v>0</v>
      </c>
      <c r="F2163" s="28">
        <v>0</v>
      </c>
      <c r="G2163" s="33">
        <v>0</v>
      </c>
    </row>
    <row r="2164" spans="1:7" x14ac:dyDescent="0.25">
      <c r="A2164" s="31" t="s">
        <v>96</v>
      </c>
      <c r="B2164" s="28" t="s">
        <v>18</v>
      </c>
      <c r="C2164" s="28">
        <v>6</v>
      </c>
      <c r="D2164" s="28">
        <v>5</v>
      </c>
      <c r="E2164" s="28">
        <v>5</v>
      </c>
      <c r="F2164" s="28">
        <v>0</v>
      </c>
      <c r="G2164" s="33">
        <v>0</v>
      </c>
    </row>
    <row r="2165" spans="1:7" x14ac:dyDescent="0.25">
      <c r="A2165" s="31" t="s">
        <v>97</v>
      </c>
      <c r="B2165" s="28" t="s">
        <v>18</v>
      </c>
      <c r="C2165" s="28">
        <v>5</v>
      </c>
      <c r="D2165" s="28">
        <v>5</v>
      </c>
      <c r="E2165" s="28">
        <v>5</v>
      </c>
      <c r="F2165" s="28">
        <v>0</v>
      </c>
      <c r="G2165" s="33">
        <v>0</v>
      </c>
    </row>
    <row r="2166" spans="1:7" x14ac:dyDescent="0.25">
      <c r="A2166" s="29" t="s">
        <v>98</v>
      </c>
      <c r="B2166" s="30" t="s">
        <v>18</v>
      </c>
      <c r="C2166" s="30">
        <v>3</v>
      </c>
      <c r="D2166" s="30">
        <v>2</v>
      </c>
      <c r="E2166" s="30">
        <v>1</v>
      </c>
      <c r="F2166" s="30">
        <v>1</v>
      </c>
      <c r="G2166" s="32">
        <v>0</v>
      </c>
    </row>
    <row r="2167" spans="1:7" x14ac:dyDescent="0.25">
      <c r="A2167" s="31" t="s">
        <v>41</v>
      </c>
      <c r="B2167" s="28" t="s">
        <v>18</v>
      </c>
      <c r="C2167" s="28">
        <v>3</v>
      </c>
      <c r="D2167" s="28">
        <v>3</v>
      </c>
      <c r="E2167" s="28">
        <v>3</v>
      </c>
      <c r="F2167" s="28">
        <v>0</v>
      </c>
      <c r="G2167" s="33">
        <v>0</v>
      </c>
    </row>
    <row r="2168" spans="1:7" x14ac:dyDescent="0.25">
      <c r="A2168" s="31" t="s">
        <v>99</v>
      </c>
      <c r="B2168" s="28" t="s">
        <v>18</v>
      </c>
      <c r="C2168" s="28">
        <v>2</v>
      </c>
      <c r="D2168" s="28">
        <v>1</v>
      </c>
      <c r="E2168" s="28">
        <v>1</v>
      </c>
      <c r="F2168" s="28">
        <v>0</v>
      </c>
      <c r="G2168" s="33">
        <v>0</v>
      </c>
    </row>
    <row r="2169" spans="1:7" x14ac:dyDescent="0.25">
      <c r="A2169" s="29" t="s">
        <v>42</v>
      </c>
      <c r="B2169" s="30" t="s">
        <v>18</v>
      </c>
      <c r="C2169" s="30">
        <v>27</v>
      </c>
      <c r="D2169" s="30">
        <v>19</v>
      </c>
      <c r="E2169" s="30">
        <v>19</v>
      </c>
      <c r="F2169" s="30">
        <v>0</v>
      </c>
      <c r="G2169" s="32">
        <v>0</v>
      </c>
    </row>
    <row r="2170" spans="1:7" x14ac:dyDescent="0.25">
      <c r="A2170" s="29" t="s">
        <v>103</v>
      </c>
      <c r="B2170" s="30" t="s">
        <v>18</v>
      </c>
      <c r="C2170" s="30">
        <v>1</v>
      </c>
      <c r="D2170" s="30">
        <v>1</v>
      </c>
      <c r="E2170" s="30">
        <v>1</v>
      </c>
      <c r="F2170" s="30">
        <v>0</v>
      </c>
      <c r="G2170" s="32">
        <v>0</v>
      </c>
    </row>
    <row r="2171" spans="1:7" x14ac:dyDescent="0.25">
      <c r="A2171" s="29" t="s">
        <v>104</v>
      </c>
      <c r="B2171" s="30" t="s">
        <v>18</v>
      </c>
      <c r="C2171" s="30">
        <v>5</v>
      </c>
      <c r="D2171" s="30">
        <v>5</v>
      </c>
      <c r="E2171" s="30">
        <v>5</v>
      </c>
      <c r="F2171" s="30">
        <v>0</v>
      </c>
      <c r="G2171" s="32">
        <v>0</v>
      </c>
    </row>
    <row r="2172" spans="1:7" x14ac:dyDescent="0.25">
      <c r="A2172" s="29" t="s">
        <v>105</v>
      </c>
      <c r="B2172" s="30" t="s">
        <v>18</v>
      </c>
      <c r="C2172" s="30">
        <v>1</v>
      </c>
      <c r="D2172" s="30">
        <v>0</v>
      </c>
      <c r="E2172" s="30">
        <v>0</v>
      </c>
      <c r="F2172" s="30">
        <v>0</v>
      </c>
      <c r="G2172" s="32">
        <v>0</v>
      </c>
    </row>
    <row r="2173" spans="1:7" x14ac:dyDescent="0.25">
      <c r="A2173" s="29" t="s">
        <v>106</v>
      </c>
      <c r="B2173" s="30" t="s">
        <v>18</v>
      </c>
      <c r="C2173" s="30">
        <v>7</v>
      </c>
      <c r="D2173" s="30">
        <v>7</v>
      </c>
      <c r="E2173" s="30">
        <v>7</v>
      </c>
      <c r="F2173" s="30">
        <v>0</v>
      </c>
      <c r="G2173" s="32">
        <v>0</v>
      </c>
    </row>
    <row r="2174" spans="1:7" x14ac:dyDescent="0.25">
      <c r="A2174" s="31" t="s">
        <v>107</v>
      </c>
      <c r="B2174" s="28" t="s">
        <v>18</v>
      </c>
      <c r="C2174" s="28">
        <v>2</v>
      </c>
      <c r="D2174" s="28">
        <v>2</v>
      </c>
      <c r="E2174" s="28">
        <v>2</v>
      </c>
      <c r="F2174" s="28">
        <v>0</v>
      </c>
      <c r="G2174" s="33">
        <v>0</v>
      </c>
    </row>
    <row r="2175" spans="1:7" x14ac:dyDescent="0.25">
      <c r="A2175" s="29" t="s">
        <v>44</v>
      </c>
      <c r="B2175" s="30" t="s">
        <v>18</v>
      </c>
      <c r="C2175" s="30">
        <v>1</v>
      </c>
      <c r="D2175" s="30">
        <v>0</v>
      </c>
      <c r="E2175" s="30">
        <v>0</v>
      </c>
      <c r="F2175" s="30">
        <v>0</v>
      </c>
      <c r="G2175" s="32">
        <v>0</v>
      </c>
    </row>
    <row r="2176" spans="1:7" x14ac:dyDescent="0.25">
      <c r="A2176" s="29" t="s">
        <v>108</v>
      </c>
      <c r="B2176" s="30" t="s">
        <v>18</v>
      </c>
      <c r="C2176" s="30">
        <v>1</v>
      </c>
      <c r="D2176" s="30">
        <v>1</v>
      </c>
      <c r="E2176" s="30">
        <v>1</v>
      </c>
      <c r="F2176" s="30">
        <v>0</v>
      </c>
      <c r="G2176" s="32">
        <v>0</v>
      </c>
    </row>
    <row r="2177" spans="1:7" x14ac:dyDescent="0.25">
      <c r="A2177" s="29" t="s">
        <v>109</v>
      </c>
      <c r="B2177" s="30" t="s">
        <v>18</v>
      </c>
      <c r="C2177" s="30">
        <v>3</v>
      </c>
      <c r="D2177" s="30">
        <v>3</v>
      </c>
      <c r="E2177" s="30">
        <v>3</v>
      </c>
      <c r="F2177" s="30">
        <v>0</v>
      </c>
      <c r="G2177" s="32">
        <v>0</v>
      </c>
    </row>
    <row r="2178" spans="1:7" x14ac:dyDescent="0.25">
      <c r="A2178" s="31" t="s">
        <v>148</v>
      </c>
      <c r="B2178" s="28" t="s">
        <v>18</v>
      </c>
      <c r="C2178" s="28">
        <v>1</v>
      </c>
      <c r="D2178" s="28">
        <v>1</v>
      </c>
      <c r="E2178" s="28">
        <v>1</v>
      </c>
      <c r="F2178" s="28">
        <v>0</v>
      </c>
      <c r="G2178" s="33">
        <v>0</v>
      </c>
    </row>
    <row r="2179" spans="1:7" x14ac:dyDescent="0.25">
      <c r="A2179" s="31" t="s">
        <v>111</v>
      </c>
      <c r="B2179" s="28" t="s">
        <v>18</v>
      </c>
      <c r="C2179" s="28">
        <v>9</v>
      </c>
      <c r="D2179" s="28">
        <v>9</v>
      </c>
      <c r="E2179" s="28">
        <v>9</v>
      </c>
      <c r="F2179" s="28">
        <v>0</v>
      </c>
      <c r="G2179" s="33">
        <v>0</v>
      </c>
    </row>
    <row r="2180" spans="1:7" x14ac:dyDescent="0.25">
      <c r="A2180" s="29" t="s">
        <v>113</v>
      </c>
      <c r="B2180" s="30" t="s">
        <v>18</v>
      </c>
      <c r="C2180" s="30">
        <v>2</v>
      </c>
      <c r="D2180" s="30">
        <v>1</v>
      </c>
      <c r="E2180" s="30">
        <v>1</v>
      </c>
      <c r="F2180" s="30">
        <v>0</v>
      </c>
      <c r="G2180" s="32">
        <v>0</v>
      </c>
    </row>
    <row r="2181" spans="1:7" x14ac:dyDescent="0.25">
      <c r="A2181" s="31" t="s">
        <v>165</v>
      </c>
      <c r="B2181" s="28" t="s">
        <v>18</v>
      </c>
      <c r="C2181" s="28">
        <v>33</v>
      </c>
      <c r="D2181" s="28">
        <v>26</v>
      </c>
      <c r="E2181" s="28">
        <v>26</v>
      </c>
      <c r="F2181" s="28">
        <v>0</v>
      </c>
      <c r="G2181" s="33">
        <v>0</v>
      </c>
    </row>
    <row r="2182" spans="1:7" x14ac:dyDescent="0.25">
      <c r="A2182" s="29" t="s">
        <v>46</v>
      </c>
      <c r="B2182" s="30" t="s">
        <v>18</v>
      </c>
      <c r="C2182" s="30">
        <v>8</v>
      </c>
      <c r="D2182" s="30">
        <v>6</v>
      </c>
      <c r="E2182" s="30">
        <v>5</v>
      </c>
      <c r="F2182" s="30">
        <v>1</v>
      </c>
      <c r="G2182" s="32">
        <v>0</v>
      </c>
    </row>
    <row r="2183" spans="1:7" x14ac:dyDescent="0.25">
      <c r="A2183" s="29" t="s">
        <v>115</v>
      </c>
      <c r="B2183" s="30" t="s">
        <v>18</v>
      </c>
      <c r="C2183" s="30">
        <v>4</v>
      </c>
      <c r="D2183" s="30">
        <v>3</v>
      </c>
      <c r="E2183" s="30">
        <v>3</v>
      </c>
      <c r="F2183" s="30">
        <v>0</v>
      </c>
      <c r="G2183" s="32">
        <v>0</v>
      </c>
    </row>
    <row r="2184" spans="1:7" x14ac:dyDescent="0.25">
      <c r="A2184" s="29" t="s">
        <v>163</v>
      </c>
      <c r="B2184" s="30" t="s">
        <v>18</v>
      </c>
      <c r="C2184" s="30">
        <v>11</v>
      </c>
      <c r="D2184" s="30">
        <v>6</v>
      </c>
      <c r="E2184" s="30">
        <v>6</v>
      </c>
      <c r="F2184" s="30">
        <v>0</v>
      </c>
      <c r="G2184" s="32">
        <v>0</v>
      </c>
    </row>
    <row r="2185" spans="1:7" x14ac:dyDescent="0.25">
      <c r="A2185" s="31" t="s">
        <v>116</v>
      </c>
      <c r="B2185" s="28" t="s">
        <v>18</v>
      </c>
      <c r="C2185" s="28">
        <v>5</v>
      </c>
      <c r="D2185" s="28">
        <v>2</v>
      </c>
      <c r="E2185" s="28">
        <v>2</v>
      </c>
      <c r="F2185" s="28">
        <v>0</v>
      </c>
      <c r="G2185" s="33">
        <v>0</v>
      </c>
    </row>
    <row r="2186" spans="1:7" x14ac:dyDescent="0.25">
      <c r="A2186" s="29" t="s">
        <v>117</v>
      </c>
      <c r="B2186" s="30" t="s">
        <v>18</v>
      </c>
      <c r="C2186" s="30">
        <v>7</v>
      </c>
      <c r="D2186" s="30">
        <v>7</v>
      </c>
      <c r="E2186" s="30">
        <v>7</v>
      </c>
      <c r="F2186" s="30">
        <v>0</v>
      </c>
      <c r="G2186" s="32">
        <v>0</v>
      </c>
    </row>
    <row r="2187" spans="1:7" x14ac:dyDescent="0.25">
      <c r="A2187" s="29" t="s">
        <v>149</v>
      </c>
      <c r="B2187" s="30" t="s">
        <v>18</v>
      </c>
      <c r="C2187" s="30">
        <v>4</v>
      </c>
      <c r="D2187" s="30">
        <v>2</v>
      </c>
      <c r="E2187" s="30">
        <v>2</v>
      </c>
      <c r="F2187" s="30">
        <v>0</v>
      </c>
      <c r="G2187" s="32">
        <v>0</v>
      </c>
    </row>
    <row r="2188" spans="1:7" x14ac:dyDescent="0.25">
      <c r="A2188" s="31" t="s">
        <v>119</v>
      </c>
      <c r="B2188" s="28" t="s">
        <v>18</v>
      </c>
      <c r="C2188" s="28">
        <v>6</v>
      </c>
      <c r="D2188" s="28">
        <v>6</v>
      </c>
      <c r="E2188" s="28">
        <v>6</v>
      </c>
      <c r="F2188" s="28">
        <v>0</v>
      </c>
      <c r="G2188" s="33">
        <v>0</v>
      </c>
    </row>
    <row r="2189" spans="1:7" x14ac:dyDescent="0.25">
      <c r="A2189" s="31" t="s">
        <v>120</v>
      </c>
      <c r="B2189" s="28" t="s">
        <v>18</v>
      </c>
      <c r="C2189" s="28">
        <v>14</v>
      </c>
      <c r="D2189" s="28">
        <v>14</v>
      </c>
      <c r="E2189" s="28">
        <v>14</v>
      </c>
      <c r="F2189" s="28">
        <v>0</v>
      </c>
      <c r="G2189" s="33">
        <v>0</v>
      </c>
    </row>
    <row r="2190" spans="1:7" x14ac:dyDescent="0.25">
      <c r="A2190" s="29" t="s">
        <v>121</v>
      </c>
      <c r="B2190" s="30" t="s">
        <v>18</v>
      </c>
      <c r="C2190" s="30">
        <v>1</v>
      </c>
      <c r="D2190" s="30">
        <v>1</v>
      </c>
      <c r="E2190" s="30">
        <v>1</v>
      </c>
      <c r="F2190" s="30">
        <v>0</v>
      </c>
      <c r="G2190" s="32">
        <v>0</v>
      </c>
    </row>
    <row r="2191" spans="1:7" x14ac:dyDescent="0.25">
      <c r="A2191" s="31" t="s">
        <v>164</v>
      </c>
      <c r="B2191" s="28" t="s">
        <v>18</v>
      </c>
      <c r="C2191" s="28">
        <v>3</v>
      </c>
      <c r="D2191" s="28">
        <v>1</v>
      </c>
      <c r="E2191" s="28">
        <v>1</v>
      </c>
      <c r="F2191" s="28">
        <v>0</v>
      </c>
      <c r="G2191" s="33">
        <v>0</v>
      </c>
    </row>
    <row r="2192" spans="1:7" x14ac:dyDescent="0.25">
      <c r="A2192" s="29" t="s">
        <v>166</v>
      </c>
      <c r="B2192" s="30" t="s">
        <v>18</v>
      </c>
      <c r="C2192" s="30">
        <v>11</v>
      </c>
      <c r="D2192" s="30">
        <v>11</v>
      </c>
      <c r="E2192" s="30">
        <v>11</v>
      </c>
      <c r="F2192" s="30">
        <v>0</v>
      </c>
      <c r="G2192" s="32">
        <v>0</v>
      </c>
    </row>
    <row r="2193" spans="1:7" x14ac:dyDescent="0.25">
      <c r="A2193" s="29" t="s">
        <v>123</v>
      </c>
      <c r="B2193" s="30" t="s">
        <v>18</v>
      </c>
      <c r="C2193" s="30">
        <v>1</v>
      </c>
      <c r="D2193" s="30">
        <v>1</v>
      </c>
      <c r="E2193" s="30">
        <v>1</v>
      </c>
      <c r="F2193" s="30">
        <v>0</v>
      </c>
      <c r="G2193" s="32">
        <v>0</v>
      </c>
    </row>
    <row r="2194" spans="1:7" x14ac:dyDescent="0.25">
      <c r="A2194" s="29" t="s">
        <v>125</v>
      </c>
      <c r="B2194" s="30" t="s">
        <v>18</v>
      </c>
      <c r="C2194" s="30">
        <v>1</v>
      </c>
      <c r="D2194" s="30">
        <v>0</v>
      </c>
      <c r="E2194" s="30">
        <v>0</v>
      </c>
      <c r="F2194" s="30">
        <v>0</v>
      </c>
      <c r="G2194" s="32">
        <v>0</v>
      </c>
    </row>
    <row r="2195" spans="1:7" x14ac:dyDescent="0.25">
      <c r="A2195" s="31" t="s">
        <v>126</v>
      </c>
      <c r="B2195" s="28" t="s">
        <v>18</v>
      </c>
      <c r="C2195" s="28">
        <v>4</v>
      </c>
      <c r="D2195" s="28">
        <v>1</v>
      </c>
      <c r="E2195" s="28">
        <v>1</v>
      </c>
      <c r="F2195" s="28">
        <v>0</v>
      </c>
      <c r="G2195" s="33">
        <v>0</v>
      </c>
    </row>
    <row r="2196" spans="1:7" x14ac:dyDescent="0.25">
      <c r="A2196" s="31" t="s">
        <v>127</v>
      </c>
      <c r="B2196" s="28" t="s">
        <v>18</v>
      </c>
      <c r="C2196" s="28">
        <v>3</v>
      </c>
      <c r="D2196" s="28">
        <v>3</v>
      </c>
      <c r="E2196" s="28">
        <v>3</v>
      </c>
      <c r="F2196" s="28">
        <v>0</v>
      </c>
      <c r="G2196" s="33">
        <v>0</v>
      </c>
    </row>
    <row r="2197" spans="1:7" x14ac:dyDescent="0.25">
      <c r="A2197" s="29" t="s">
        <v>128</v>
      </c>
      <c r="B2197" s="30" t="s">
        <v>18</v>
      </c>
      <c r="C2197" s="30">
        <v>1</v>
      </c>
      <c r="D2197" s="30">
        <v>1</v>
      </c>
      <c r="E2197" s="30">
        <v>1</v>
      </c>
      <c r="F2197" s="30">
        <v>0</v>
      </c>
      <c r="G2197" s="32">
        <v>0</v>
      </c>
    </row>
    <row r="2198" spans="1:7" x14ac:dyDescent="0.25">
      <c r="A2198" s="29" t="s">
        <v>129</v>
      </c>
      <c r="B2198" s="30" t="s">
        <v>18</v>
      </c>
      <c r="C2198" s="30">
        <v>8</v>
      </c>
      <c r="D2198" s="30">
        <v>8</v>
      </c>
      <c r="E2198" s="30">
        <v>8</v>
      </c>
      <c r="F2198" s="30">
        <v>0</v>
      </c>
      <c r="G2198" s="32">
        <v>0</v>
      </c>
    </row>
    <row r="2199" spans="1:7" x14ac:dyDescent="0.25">
      <c r="A2199" s="31" t="s">
        <v>47</v>
      </c>
      <c r="B2199" s="28" t="s">
        <v>18</v>
      </c>
      <c r="C2199" s="28">
        <v>31</v>
      </c>
      <c r="D2199" s="28">
        <v>30</v>
      </c>
      <c r="E2199" s="28">
        <v>30</v>
      </c>
      <c r="F2199" s="28">
        <v>0</v>
      </c>
      <c r="G2199" s="33">
        <v>0</v>
      </c>
    </row>
    <row r="2200" spans="1:7" x14ac:dyDescent="0.25">
      <c r="A2200" s="29" t="s">
        <v>48</v>
      </c>
      <c r="B2200" s="30" t="s">
        <v>18</v>
      </c>
      <c r="C2200" s="30">
        <v>6</v>
      </c>
      <c r="D2200" s="30">
        <v>5</v>
      </c>
      <c r="E2200" s="30">
        <v>5</v>
      </c>
      <c r="F2200" s="30">
        <v>0</v>
      </c>
      <c r="G2200" s="32">
        <v>0</v>
      </c>
    </row>
    <row r="2201" spans="1:7" x14ac:dyDescent="0.25">
      <c r="A2201" s="29" t="s">
        <v>179</v>
      </c>
      <c r="B2201" s="30" t="s">
        <v>18</v>
      </c>
      <c r="C2201" s="30">
        <v>45</v>
      </c>
      <c r="D2201" s="30">
        <v>44</v>
      </c>
      <c r="E2201" s="30">
        <v>43</v>
      </c>
      <c r="F2201" s="30">
        <v>1</v>
      </c>
      <c r="G2201" s="32">
        <v>0</v>
      </c>
    </row>
    <row r="2202" spans="1:7" x14ac:dyDescent="0.25">
      <c r="A2202" s="29" t="s">
        <v>172</v>
      </c>
      <c r="B2202" s="30" t="s">
        <v>18</v>
      </c>
      <c r="C2202" s="30">
        <v>3</v>
      </c>
      <c r="D2202" s="30">
        <v>3</v>
      </c>
      <c r="E2202" s="30">
        <v>3</v>
      </c>
      <c r="F2202" s="30">
        <v>0</v>
      </c>
      <c r="G2202" s="32">
        <v>0</v>
      </c>
    </row>
    <row r="2203" spans="1:7" x14ac:dyDescent="0.25">
      <c r="A2203" s="29" t="s">
        <v>49</v>
      </c>
      <c r="B2203" s="30" t="s">
        <v>18</v>
      </c>
      <c r="C2203" s="30">
        <v>4</v>
      </c>
      <c r="D2203" s="30">
        <v>4</v>
      </c>
      <c r="E2203" s="30">
        <v>4</v>
      </c>
      <c r="F2203" s="30">
        <v>0</v>
      </c>
      <c r="G2203" s="32">
        <v>0</v>
      </c>
    </row>
    <row r="2204" spans="1:7" x14ac:dyDescent="0.25">
      <c r="A2204" s="29" t="s">
        <v>132</v>
      </c>
      <c r="B2204" s="30" t="s">
        <v>18</v>
      </c>
      <c r="C2204" s="30">
        <v>2</v>
      </c>
      <c r="D2204" s="30">
        <v>2</v>
      </c>
      <c r="E2204" s="30">
        <v>2</v>
      </c>
      <c r="F2204" s="30">
        <v>0</v>
      </c>
      <c r="G2204" s="32">
        <v>0</v>
      </c>
    </row>
    <row r="2205" spans="1:7" x14ac:dyDescent="0.25">
      <c r="A2205" s="31" t="s">
        <v>133</v>
      </c>
      <c r="B2205" s="28" t="s">
        <v>18</v>
      </c>
      <c r="C2205" s="28">
        <v>13</v>
      </c>
      <c r="D2205" s="28">
        <v>10</v>
      </c>
      <c r="E2205" s="28">
        <v>10</v>
      </c>
      <c r="F2205" s="28">
        <v>0</v>
      </c>
      <c r="G2205" s="33">
        <v>0</v>
      </c>
    </row>
    <row r="2206" spans="1:7" x14ac:dyDescent="0.25">
      <c r="A2206" s="29" t="s">
        <v>134</v>
      </c>
      <c r="B2206" s="30" t="s">
        <v>18</v>
      </c>
      <c r="C2206" s="30">
        <v>13</v>
      </c>
      <c r="D2206" s="30">
        <v>8</v>
      </c>
      <c r="E2206" s="30">
        <v>8</v>
      </c>
      <c r="F2206" s="30">
        <v>0</v>
      </c>
      <c r="G2206" s="32">
        <v>0</v>
      </c>
    </row>
    <row r="2207" spans="1:7" x14ac:dyDescent="0.25">
      <c r="A2207" s="31" t="s">
        <v>155</v>
      </c>
      <c r="B2207" s="28" t="s">
        <v>18</v>
      </c>
      <c r="C2207" s="28">
        <v>1</v>
      </c>
      <c r="D2207" s="28">
        <v>1</v>
      </c>
      <c r="E2207" s="28">
        <v>1</v>
      </c>
      <c r="F2207" s="28">
        <v>0</v>
      </c>
      <c r="G2207" s="33">
        <v>0</v>
      </c>
    </row>
    <row r="2208" spans="1:7" x14ac:dyDescent="0.25">
      <c r="A2208" s="29" t="s">
        <v>135</v>
      </c>
      <c r="B2208" s="30" t="s">
        <v>18</v>
      </c>
      <c r="C2208" s="30">
        <v>27</v>
      </c>
      <c r="D2208" s="30">
        <v>17</v>
      </c>
      <c r="E2208" s="30">
        <v>17</v>
      </c>
      <c r="F2208" s="30">
        <v>0</v>
      </c>
      <c r="G2208" s="32">
        <v>0</v>
      </c>
    </row>
  </sheetData>
  <autoFilter ref="A1:G2208"/>
  <sortState ref="I6:J23">
    <sortCondition descending="1" ref="J6:J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Графички приказ</vt:lpstr>
      <vt:lpstr>Пријаве у градовима</vt:lpstr>
      <vt:lpstr>Пријаве у општинама</vt:lpstr>
      <vt:lpstr>Број захтева по типу захтева</vt:lpstr>
      <vt:lpstr>Појединачни подаци</vt:lpstr>
      <vt:lpstr>Pojedinačni pod - radna verzija</vt:lpstr>
      <vt:lpstr>radna verzija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Kostovska</dc:creator>
  <cp:lastModifiedBy>Milica Anđelković</cp:lastModifiedBy>
  <dcterms:created xsi:type="dcterms:W3CDTF">2016-04-14T15:02:36Z</dcterms:created>
  <dcterms:modified xsi:type="dcterms:W3CDTF">2016-11-14T13:13:31Z</dcterms:modified>
</cp:coreProperties>
</file>